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1745" yWindow="0" windowWidth="12285" windowHeight="10050" tabRatio="937" firstSheet="3" activeTab="6"/>
  </bookViews>
  <sheets>
    <sheet name="исправления 30.05.2006" sheetId="1" state="hidden" r:id="rId1"/>
    <sheet name="Заголовок" sheetId="2" state="hidden" r:id="rId2"/>
    <sheet name="Содержание" sheetId="3" state="hidden" r:id="rId3"/>
    <sheet name="3" sheetId="4" r:id="rId4"/>
    <sheet name="4" sheetId="5" r:id="rId5"/>
    <sheet name="5" sheetId="6" r:id="rId6"/>
    <sheet name="6" sheetId="7" r:id="rId7"/>
    <sheet name="P2.1" sheetId="8" r:id="rId8"/>
    <sheet name="P2.2" sheetId="9" r:id="rId9"/>
    <sheet name="1.30." sheetId="10" r:id="rId10"/>
    <sheet name="2.3" sheetId="11" state="hidden" r:id="rId11"/>
  </sheets>
  <externalReferences>
    <externalReference r:id="rId14"/>
    <externalReference r:id="rId15"/>
    <externalReference r:id="rId16"/>
    <externalReference r:id="rId17"/>
    <externalReference r:id="rId18"/>
  </externalReferences>
  <definedNames>
    <definedName name="Contents">'Содержание'!$A$3</definedName>
    <definedName name="H?Address">'Заголовок'!$B$7:$G$7</definedName>
    <definedName name="H?Description">'Заголовок'!$A$4</definedName>
    <definedName name="H?EntityName">'Заголовок'!$B$6:$G$6</definedName>
    <definedName name="H?Name">'Заголовок'!$G$1</definedName>
    <definedName name="H?OKATO">'Заголовок'!$D$12</definedName>
    <definedName name="H?OKFS">'Заголовок'!$G$12</definedName>
    <definedName name="H?OKOGU">'Заголовок'!$E$12</definedName>
    <definedName name="H?OKONX">'Заголовок'!$C$12</definedName>
    <definedName name="H?OKOPF">'Заголовок'!$F$12</definedName>
    <definedName name="H?OKPO">'Заголовок'!$A$12</definedName>
    <definedName name="H?OKVD">'Заголовок'!$B$12</definedName>
    <definedName name="H?Period" localSheetId="9">'[3]Заголовок'!$B$14</definedName>
    <definedName name="H?Period">'Заголовок'!$B$14</definedName>
    <definedName name="H?Table">'Заголовок'!$A$4:$G$15</definedName>
    <definedName name="H?Title">'Заголовок'!$A$2</definedName>
    <definedName name="P1_T1_Protect" localSheetId="9" hidden="1">#REF!,#REF!,#REF!,#REF!,#REF!,#REF!</definedName>
    <definedName name="P1_T1_Protect" hidden="1">#REF!,#REF!,#REF!,#REF!,#REF!,#REF!</definedName>
    <definedName name="P1_T16_Protect" localSheetId="9" hidden="1">#REF!,#REF!,#REF!,#REF!,#REF!,#REF!,#REF!,#REF!</definedName>
    <definedName name="P1_T16_Protect" hidden="1">#REF!,#REF!,#REF!,#REF!,#REF!,#REF!,#REF!,#REF!</definedName>
    <definedName name="P1_T18.2_Protect" localSheetId="9" hidden="1">#REF!,#REF!,#REF!,#REF!,#REF!,#REF!,#REF!</definedName>
    <definedName name="P1_T18.2_Protect" hidden="1">#REF!,#REF!,#REF!,#REF!,#REF!,#REF!,#REF!</definedName>
    <definedName name="P1_T20_Protection" hidden="1">'[2]20'!$E$4:$H$4,'[2]20'!$E$13:$H$13,'[2]20'!$E$16:$H$17,'[2]20'!$E$19:$H$19,'[2]20'!$J$4:$M$4,'[2]20'!$J$8:$M$11,'[2]20'!$J$13:$M$13,'[2]20'!$J$16:$M$17,'[2]20'!$J$19:$M$19</definedName>
    <definedName name="P1_T4_Protect" localSheetId="9" hidden="1">'[5]4'!$H$19:$K$19,'[5]4'!$H$21:$K$21,'[5]4'!$H$23:$K$29,'[5]4'!$M$10:$P$16,'[5]4'!$M$19:$P$19,'[5]4'!$M$21:$P$21,'[5]4'!$M$23:$P$29,'[5]4'!$R$10:$U$16,'[5]4'!$R$19:$U$19</definedName>
    <definedName name="P1_T4_Protect" hidden="1">'4'!$H$19:$K$19,'4'!$H$21:$K$21,'4'!$H$23:$K$29,'4'!$M$10:$P$16,'4'!$M$19:$P$19,'4'!$M$21:$P$21,'4'!$M$23:$P$29,'4'!$R$10:$U$16,'4'!$R$19:$U$19</definedName>
    <definedName name="P1_T6_Protect" localSheetId="9" hidden="1">'[5]6'!$E$41:$I$45,'[5]6'!$K$41:$O$45,'[5]6'!$E$47:$I$49,'[5]6'!$K$47:$O$49,'[5]6'!$C$10:$C$19,'[5]6'!$E$10:$I$19,'[5]6'!$K$10:$O$19,'[5]6'!$E$21:$I$23,'[5]6'!$K$21:$O$23</definedName>
    <definedName name="P1_T6_Protect" hidden="1">'6'!$E$36:$I$40,'6'!$K$36:$O$40,'6'!$E$42:$I$44,'6'!$K$42:$O$44,'6'!$C$10:$C$14,'6'!$E$10:$I$14,'6'!$K$10:$O$14,'6'!$E$16:$I$18,'6'!$K$16:$O$18</definedName>
    <definedName name="P10_T1_Protect" localSheetId="9" hidden="1">#REF!,#REF!,#REF!,#REF!,#REF!</definedName>
    <definedName name="P10_T1_Protect" hidden="1">#REF!,#REF!,#REF!,#REF!,#REF!</definedName>
    <definedName name="P11_T1_Protect" localSheetId="9" hidden="1">#REF!,#REF!,#REF!,#REF!,#REF!</definedName>
    <definedName name="P11_T1_Protect" hidden="1">#REF!,#REF!,#REF!,#REF!,#REF!</definedName>
    <definedName name="P12_T1_Protect" localSheetId="9" hidden="1">#REF!,#REF!,#REF!,#REF!,#REF!</definedName>
    <definedName name="P12_T1_Protect" hidden="1">#REF!,#REF!,#REF!,#REF!,#REF!</definedName>
    <definedName name="P12_T28_Protection" localSheetId="9">P1_T28_Protection,P2_T28_Protection,P3_T28_Protection,P4_T28_Protection,P5_T28_Protection,P6_T28_Protection,P7_T28_Protection,P8_T28_Protection</definedName>
    <definedName name="P12_T28_Protection">P1_T28_Protection,P2_T28_Protection,P3_T28_Protection,P4_T28_Protection,P5_T28_Protection,P6_T28_Protection,P7_T28_Protection,P8_T28_Protection</definedName>
    <definedName name="P13_T1_Protect" localSheetId="9" hidden="1">#REF!,#REF!,#REF!,#REF!,#REF!</definedName>
    <definedName name="P13_T1_Protect" hidden="1">#REF!,#REF!,#REF!,#REF!,#REF!</definedName>
    <definedName name="P14_T1_Protect" localSheetId="9" hidden="1">#REF!,#REF!,#REF!,#REF!,#REF!</definedName>
    <definedName name="P14_T1_Protect" hidden="1">#REF!,#REF!,#REF!,#REF!,#REF!</definedName>
    <definedName name="P15_T1_Protect" localSheetId="9" hidden="1">#REF!,#REF!,#REF!,#REF!,#REF!</definedName>
    <definedName name="P15_T1_Protect" hidden="1">#REF!,#REF!,#REF!,#REF!,#REF!</definedName>
    <definedName name="P16_T1_Protect" localSheetId="9" hidden="1">#REF!,#REF!,#REF!,#REF!,#REF!,#REF!</definedName>
    <definedName name="P16_T1_Protect" hidden="1">#REF!,#REF!,#REF!,#REF!,#REF!,#REF!</definedName>
    <definedName name="P17_T1_Protect" localSheetId="9" hidden="1">#REF!,#REF!,#REF!,#REF!,#REF!</definedName>
    <definedName name="P17_T1_Protect" hidden="1">#REF!,#REF!,#REF!,#REF!,#REF!</definedName>
    <definedName name="P18_T1_Protect" localSheetId="9" hidden="1">#REF!,#REF!,#REF!,'1.30.'!P1_T1_Protect,'1.30.'!P2_T1_Protect,'1.30.'!P3_T1_Protect,'1.30.'!P4_T1_Protect</definedName>
    <definedName name="P18_T1_Protect" hidden="1">#REF!,#REF!,#REF!,P1_T1_Protect,P2_T1_Protect,P3_T1_Protect,P4_T1_Protect</definedName>
    <definedName name="P19_T1_Protect" localSheetId="9" hidden="1">'1.30.'!P5_T1_Protect,'1.30.'!P6_T1_Protect,'1.30.'!P7_T1_Protect,'1.30.'!P8_T1_Protect,'1.30.'!P9_T1_Protect,'1.30.'!P10_T1_Protect,'1.30.'!P11_T1_Protect,'1.30.'!P12_T1_Protect,'1.30.'!P13_T1_Protect,'1.30.'!P14_T1_Protect</definedName>
    <definedName name="P19_T1_Protect" hidden="1">P5_T1_Protect,P6_T1_Protect,P7_T1_Protect,P8_T1_Protect,P9_T1_Protect,P10_T1_Protect,P11_T1_Protect,P12_T1_Protect,P13_T1_Protect,P14_T1_Protect</definedName>
    <definedName name="P2_T1_Protect" localSheetId="9" hidden="1">#REF!,#REF!,#REF!,#REF!,#REF!,#REF!</definedName>
    <definedName name="P2_T1_Protect" hidden="1">#REF!,#REF!,#REF!,#REF!,#REF!,#REF!</definedName>
    <definedName name="P2_T4_Protect" localSheetId="9" hidden="1">'[5]4'!$R$21:$U$21,'[5]4'!$R$23:$U$29,'[5]4'!$Y$23:$AB$29,'[5]4'!$Y$21:$AB$21,'[5]4'!$Y$19:$AB$19,'[5]4'!$Y$10:$AB$16,'[5]4'!$AD$10:$AG$16,'[5]4'!$AD$19:$AG$19,'[5]4'!$AD$21:$AG$21</definedName>
    <definedName name="P2_T4_Protect" hidden="1">'4'!$R$21:$U$21,'4'!$R$23:$U$29,'4'!$BG$23:$BJ$29,'4'!$BG$21:$BJ$21,'4'!$BG$19:$BJ$19,'4'!$BG$10:$BJ$16,'4'!$BX$10:$CA$16,'4'!$BX$19:$CA$19,'4'!$BX$21:$CA$21</definedName>
    <definedName name="P3_T1_Protect" localSheetId="9" hidden="1">#REF!,#REF!,#REF!,#REF!,#REF!</definedName>
    <definedName name="P3_T1_Protect" hidden="1">#REF!,#REF!,#REF!,#REF!,#REF!</definedName>
    <definedName name="P4_T1_Protect" localSheetId="9" hidden="1">#REF!,#REF!,#REF!,#REF!,#REF!,#REF!</definedName>
    <definedName name="P4_T1_Protect" hidden="1">#REF!,#REF!,#REF!,#REF!,#REF!,#REF!</definedName>
    <definedName name="P5_T1_Protect" localSheetId="9" hidden="1">#REF!,#REF!,#REF!,#REF!,#REF!</definedName>
    <definedName name="P5_T1_Protect" hidden="1">#REF!,#REF!,#REF!,#REF!,#REF!</definedName>
    <definedName name="P6_T1_Protect" localSheetId="9" hidden="1">#REF!,#REF!,#REF!,#REF!,#REF!</definedName>
    <definedName name="P6_T1_Protect" hidden="1">#REF!,#REF!,#REF!,#REF!,#REF!</definedName>
    <definedName name="P7_T1_Protect" localSheetId="9" hidden="1">#REF!,#REF!,#REF!,#REF!,#REF!</definedName>
    <definedName name="P7_T1_Protect" hidden="1">#REF!,#REF!,#REF!,#REF!,#REF!</definedName>
    <definedName name="P8_T1_Protect" localSheetId="9" hidden="1">#REF!,#REF!,#REF!,#REF!,#REF!</definedName>
    <definedName name="P8_T1_Protect" hidden="1">#REF!,#REF!,#REF!,#REF!,#REF!</definedName>
    <definedName name="P9_T1_Protect" localSheetId="9" hidden="1">#REF!,#REF!,#REF!,#REF!,#REF!</definedName>
    <definedName name="P9_T1_Protect" hidden="1">#REF!,#REF!,#REF!,#REF!,#REF!</definedName>
    <definedName name="Sheet2?prefix?">"H"</definedName>
    <definedName name="T1_Protect" localSheetId="9">'1.30.'!P15_T1_Protect,'1.30.'!P16_T1_Protect,'1.30.'!P17_T1_Protect,'1.30.'!P18_T1_Protect,'1.30.'!P19_T1_Protect</definedName>
    <definedName name="T1_Protect">P15_T1_Protect,P16_T1_Protect,P17_T1_Protect,P18_T1_Protect,P19_T1_Protect</definedName>
    <definedName name="T11?Data">#N/A</definedName>
    <definedName name="T15?Columns" localSheetId="9">#REF!</definedName>
    <definedName name="T15?Columns">#REF!</definedName>
    <definedName name="T15?ItemComments" localSheetId="9">#REF!</definedName>
    <definedName name="T15?ItemComments">#REF!</definedName>
    <definedName name="T15?Items" localSheetId="9">#REF!</definedName>
    <definedName name="T15?Items">#REF!</definedName>
    <definedName name="T15?Scope" localSheetId="9">#REF!</definedName>
    <definedName name="T15?Scope">#REF!</definedName>
    <definedName name="T15?ВРАС" localSheetId="9">#REF!</definedName>
    <definedName name="T15?ВРАС">#REF!</definedName>
    <definedName name="T15_Protect" localSheetId="9">#REF!,#REF!,#REF!,#REF!,#REF!,#REF!,#REF!</definedName>
    <definedName name="T15_Protect">#REF!,#REF!,#REF!,#REF!,#REF!,#REF!,#REF!</definedName>
    <definedName name="T17.1?Equipment" localSheetId="9">#REF!</definedName>
    <definedName name="T17.1?Equipment">#REF!</definedName>
    <definedName name="T17.1?ItemComments" localSheetId="9">#REF!</definedName>
    <definedName name="T17.1?ItemComments">#REF!</definedName>
    <definedName name="T17.1?Items" localSheetId="9">#REF!</definedName>
    <definedName name="T17.1?Items">#REF!</definedName>
    <definedName name="T17.1?Scope" localSheetId="9">#REF!</definedName>
    <definedName name="T17.1?Scope">#REF!</definedName>
    <definedName name="T17.1_Protect" localSheetId="9">#REF!,#REF!,#REF!,#REF!,#REF!,#REF!</definedName>
    <definedName name="T17.1_Protect">#REF!,#REF!,#REF!,#REF!,#REF!,#REF!</definedName>
    <definedName name="T17?Columns" localSheetId="9">#REF!</definedName>
    <definedName name="T17?Columns">#REF!</definedName>
    <definedName name="T17?ItemComments" localSheetId="9">#REF!</definedName>
    <definedName name="T17?ItemComments">#REF!</definedName>
    <definedName name="T17?Items" localSheetId="9">#REF!</definedName>
    <definedName name="T17?Items">#REF!</definedName>
    <definedName name="T17?Scope" localSheetId="9">#REF!</definedName>
    <definedName name="T17?Scope">#REF!</definedName>
    <definedName name="T17_Protect" localSheetId="9">#REF!,#REF!,P1_T17_Protect</definedName>
    <definedName name="T17_Protect">#REF!,#REF!,P1_T17_Protect</definedName>
    <definedName name="T17_Protection" localSheetId="9">P2_T17_Protection,P3_T17_Protection,P4_T17_Protection,P5_T17_Protection,P6_T17_Protection</definedName>
    <definedName name="T17_Protection">P2_T17_Protection,P3_T17_Protection,P4_T17_Protection,P5_T17_Protection,P6_T17_Protection</definedName>
    <definedName name="T18.1?Data" localSheetId="9">P1_T18.1?Data,P2_T18.1?Data</definedName>
    <definedName name="T18.1?Data">P1_T18.1?Data,P2_T18.1?Data</definedName>
    <definedName name="T18.2?Columns" localSheetId="9">#REF!</definedName>
    <definedName name="T18.2?Columns">#REF!</definedName>
    <definedName name="T18.2?ItemComments" localSheetId="9">#REF!</definedName>
    <definedName name="T18.2?ItemComments">#REF!</definedName>
    <definedName name="T18.2?Items" localSheetId="9">#REF!</definedName>
    <definedName name="T18.2?Items">#REF!</definedName>
    <definedName name="T18.2?Scope" localSheetId="9">#REF!</definedName>
    <definedName name="T18.2?Scope">#REF!</definedName>
    <definedName name="T18.2?Units" localSheetId="9">#REF!</definedName>
    <definedName name="T18.2?Units">#REF!</definedName>
    <definedName name="T18.2?ВРАС" localSheetId="9">#REF!,#REF!</definedName>
    <definedName name="T18.2?ВРАС">#REF!,#REF!</definedName>
    <definedName name="T18.2_Protect" localSheetId="9">#REF!,#REF!,#REF!,#REF!,'1.30.'!P1_T18.2_Protect</definedName>
    <definedName name="T18.2_Protect">#REF!,#REF!,#REF!,#REF!,P1_T18.2_Protect</definedName>
    <definedName name="T19.1.1?Data" localSheetId="9">P1_T19.1.1?Data,P2_T19.1.1?Data</definedName>
    <definedName name="T19.1.1?Data">P1_T19.1.1?Data,P2_T19.1.1?Data</definedName>
    <definedName name="T19.1.2?Data" localSheetId="9">P1_T19.1.2?Data,P2_T19.1.2?Data</definedName>
    <definedName name="T19.1.2?Data">P1_T19.1.2?Data,P2_T19.1.2?Data</definedName>
    <definedName name="T19.2?Data" localSheetId="9">P1_T19.2?Data,P2_T19.2?Data</definedName>
    <definedName name="T19.2?Data">P1_T19.2?Data,P2_T19.2?Data</definedName>
    <definedName name="T2.1?Data">#N/A</definedName>
    <definedName name="T2.3_Protect" localSheetId="9">'[5]2.3'!$F$30:$G$34,'[5]2.3'!$H$24:$K$28</definedName>
    <definedName name="T2.3_Protect">'2.3'!$F$30:$G$34,'2.3'!$H$24:$K$28</definedName>
    <definedName name="T2?Columns">'3'!$F$6:$Y$6</definedName>
    <definedName name="T20.1?Columns" localSheetId="9">#REF!</definedName>
    <definedName name="T20.1?Columns">#REF!</definedName>
    <definedName name="T20.1?Investments" localSheetId="9">#REF!</definedName>
    <definedName name="T20.1?Investments">#REF!</definedName>
    <definedName name="T20.1?Scope" localSheetId="9">#REF!</definedName>
    <definedName name="T20.1?Scope">#REF!</definedName>
    <definedName name="T20.1_Protect" localSheetId="9">#REF!</definedName>
    <definedName name="T20.1_Protect">#REF!</definedName>
    <definedName name="T20?Columns" localSheetId="9">#REF!</definedName>
    <definedName name="T20?Columns">#REF!</definedName>
    <definedName name="T20?ItemComments" localSheetId="9">#REF!</definedName>
    <definedName name="T20?ItemComments">#REF!</definedName>
    <definedName name="T20?Items" localSheetId="9">#REF!</definedName>
    <definedName name="T20?Items">#REF!</definedName>
    <definedName name="T20?Scope" localSheetId="9">#REF!</definedName>
    <definedName name="T20?Scope">#REF!</definedName>
    <definedName name="T20_Protect" localSheetId="9">#REF!,#REF!</definedName>
    <definedName name="T20_Protect">#REF!,#REF!</definedName>
    <definedName name="T21.2.1?Data" localSheetId="9">P1_T21.2.1?Data,P2_T21.2.1?Data</definedName>
    <definedName name="T21.2.1?Data">P1_T21.2.1?Data,P2_T21.2.1?Data</definedName>
    <definedName name="T21.2.2?Data" localSheetId="9">P1_T21.2.2?Data,P2_T21.2.2?Data</definedName>
    <definedName name="T21.2.2?Data">P1_T21.2.2?Data,P2_T21.2.2?Data</definedName>
    <definedName name="T21.3?Columns" localSheetId="9">#REF!</definedName>
    <definedName name="T21.3?Columns">#REF!</definedName>
    <definedName name="T21.3?ItemComments" localSheetId="9">#REF!</definedName>
    <definedName name="T21.3?ItemComments">#REF!</definedName>
    <definedName name="T21.3?Items" localSheetId="9">#REF!</definedName>
    <definedName name="T21.3?Items">#REF!</definedName>
    <definedName name="T21.3?Scope" localSheetId="9">#REF!</definedName>
    <definedName name="T21.3?Scope">#REF!</definedName>
    <definedName name="T21.3?ВРАС" localSheetId="9">#REF!,#REF!</definedName>
    <definedName name="T21.3?ВРАС">#REF!,#REF!</definedName>
    <definedName name="T21.3_Protect" localSheetId="9">#REF!,#REF!,#REF!,#REF!,#REF!,#REF!,#REF!</definedName>
    <definedName name="T21.3_Protect">#REF!,#REF!,#REF!,#REF!,#REF!,#REF!,#REF!</definedName>
    <definedName name="T21.4?Data" localSheetId="9">P1_T21.4?Data,P2_T21.4?Data</definedName>
    <definedName name="T21.4?Data">P1_T21.4?Data,P2_T21.4?Data</definedName>
    <definedName name="T21_Protection" localSheetId="9">P2_T21_Protection,P3_T21_Protection</definedName>
    <definedName name="T21_Protection">P2_T21_Protection,P3_T21_Protection</definedName>
    <definedName name="T24?Columns" localSheetId="9">#REF!</definedName>
    <definedName name="T24?Columns">#REF!</definedName>
    <definedName name="T24?ItemComments" localSheetId="9">#REF!</definedName>
    <definedName name="T24?ItemComments">#REF!</definedName>
    <definedName name="T24?Items" localSheetId="9">#REF!</definedName>
    <definedName name="T24?Items">#REF!</definedName>
    <definedName name="T24?Scope" localSheetId="9">#REF!</definedName>
    <definedName name="T24?Scope">#REF!</definedName>
    <definedName name="T24?Units" localSheetId="9">#REF!</definedName>
    <definedName name="T24?Units">#REF!</definedName>
    <definedName name="T24?НАП" localSheetId="9">#REF!</definedName>
    <definedName name="T24?НАП">#REF!</definedName>
    <definedName name="T24_Protection">'[2]24'!$E$24:$H$37,'[2]24'!$B$35:$B$37,'[2]24'!$E$41:$H$42,'[2]24'!$J$8:$M$21,'[2]24'!$J$24:$M$37,'[2]24'!$J$41:$M$42,'[2]24'!$E$8:$H$21</definedName>
    <definedName name="T25?Columns" localSheetId="9">#REF!</definedName>
    <definedName name="T25?Columns">#REF!</definedName>
    <definedName name="T25?ItemComments" localSheetId="9">#REF!</definedName>
    <definedName name="T25?ItemComments">#REF!</definedName>
    <definedName name="T25?Items" localSheetId="9">#REF!</definedName>
    <definedName name="T25?Items">#REF!</definedName>
    <definedName name="T25?Scope" localSheetId="9">#REF!</definedName>
    <definedName name="T25?Scope">#REF!</definedName>
    <definedName name="T25?Units" localSheetId="9">#REF!</definedName>
    <definedName name="T25?Units">#REF!</definedName>
    <definedName name="T25?НАП" localSheetId="9">#REF!</definedName>
    <definedName name="T25?НАП">#REF!</definedName>
    <definedName name="T25_Protect" localSheetId="9">#REF!</definedName>
    <definedName name="T25_Protect">#REF!</definedName>
    <definedName name="T25_protection" localSheetId="9">P1_T25_protection,P2_T25_protection</definedName>
    <definedName name="T25_protection">P1_T25_protection,P2_T25_protection</definedName>
    <definedName name="T28.3?unit?РУБ.ГКАЛ" localSheetId="9">P1_T28.3?unit?РУБ.ГКАЛ,P2_T28.3?unit?РУБ.ГКАЛ</definedName>
    <definedName name="T28.3?unit?РУБ.ГКАЛ">P1_T28.3?unit?РУБ.ГКАЛ,P2_T28.3?unit?РУБ.ГКАЛ</definedName>
    <definedName name="T28?axis?R?ПЭ" localSheetId="9">P2_T28?axis?R?ПЭ,P3_T28?axis?R?ПЭ,P4_T28?axis?R?ПЭ,P5_T28?axis?R?ПЭ,P6_T28?axis?R?ПЭ</definedName>
    <definedName name="T28?axis?R?ПЭ">P2_T28?axis?R?ПЭ,P3_T28?axis?R?ПЭ,P4_T28?axis?R?ПЭ,P5_T28?axis?R?ПЭ,P6_T28?axis?R?ПЭ</definedName>
    <definedName name="T28?axis?R?ПЭ?" localSheetId="9">P2_T28?axis?R?ПЭ?,P3_T28?axis?R?ПЭ?,P4_T28?axis?R?ПЭ?,P5_T28?axis?R?ПЭ?,P6_T28?axis?R?ПЭ?</definedName>
    <definedName name="T28?axis?R?ПЭ?">P2_T28?axis?R?ПЭ?,P3_T28?axis?R?ПЭ?,P4_T28?axis?R?ПЭ?,P5_T28?axis?R?ПЭ?,P6_T28?axis?R?ПЭ?</definedName>
    <definedName name="T28?Data" localSheetId="9">'[2]28'!$D$190:$E$213,'[2]28'!$G$164:$H$187,'[2]28'!$D$164:$E$187,'[2]28'!$D$138:$I$161,'[2]28'!$D$8:$I$109,'[2]28'!$D$112:$I$135,P1_T28?Data</definedName>
    <definedName name="T28?Data">'[2]28'!$D$190:$E$213,'[2]28'!$G$164:$H$187,'[2]28'!$D$164:$E$187,'[2]28'!$D$138:$I$161,'[2]28'!$D$8:$I$109,'[2]28'!$D$112:$I$135,P1_T28?Data</definedName>
    <definedName name="T28?item_ext?ВСЕГО">'[2]28'!$I$8:$I$292,'[2]28'!$F$8:$F$292</definedName>
    <definedName name="T28?item_ext?ТЭ">'[2]28'!$E$8:$E$292,'[2]28'!$H$8:$H$292</definedName>
    <definedName name="T28?item_ext?ЭЭ">'[2]28'!$D$8:$D$292,'[2]28'!$G$8:$G$292</definedName>
    <definedName name="T28?L1.1.x">'[2]28'!$D$16:$I$18,'[2]28'!$D$11:$I$13</definedName>
    <definedName name="T28?L10.1.x">'[2]28'!$D$250:$I$252,'[2]28'!$D$245:$I$247</definedName>
    <definedName name="T28?L11.1.x">'[2]28'!$D$276:$I$278,'[2]28'!$D$271:$I$273</definedName>
    <definedName name="T28?L2.1.x">'[2]28'!$D$42:$I$44,'[2]28'!$D$37:$I$39</definedName>
    <definedName name="T28?L3.1.x">'[2]28'!$D$68:$I$70,'[2]28'!$D$63:$I$65</definedName>
    <definedName name="T28?L4.1.x">'[2]28'!$D$94:$I$96,'[2]28'!$D$89:$I$91</definedName>
    <definedName name="T28?L5.1.x">'[2]28'!$D$120:$I$122,'[2]28'!$D$115:$I$117</definedName>
    <definedName name="T28?L6.1.x">'[2]28'!$D$146:$I$148,'[2]28'!$D$141:$I$143</definedName>
    <definedName name="T28?L7.1.x">'[2]28'!$D$172:$I$174,'[2]28'!$D$167:$I$169</definedName>
    <definedName name="T28?L8.1.x">'[2]28'!$D$198:$I$200,'[2]28'!$D$193:$I$195</definedName>
    <definedName name="T28?L9.1.x">'[2]28'!$D$224:$I$226,'[2]28'!$D$219:$I$221</definedName>
    <definedName name="T28?unit?ГКАЛЧ">'[2]28'!$H$164:$H$187,'[2]28'!$E$164:$E$187</definedName>
    <definedName name="T28?unit?МКВТЧ">'[2]28'!$G$190:$G$213,'[2]28'!$D$190:$D$213</definedName>
    <definedName name="T28?unit?РУБ.ГКАЛ">'[2]28'!$E$216:$E$239,'[2]28'!$E$268:$E$292,'[2]28'!$H$268:$H$292,'[2]28'!$H$216:$H$239</definedName>
    <definedName name="T28?unit?РУБ.ГКАЛЧ.МЕС">'[2]28'!$H$242:$H$265,'[2]28'!$E$242:$E$265</definedName>
    <definedName name="T28?unit?РУБ.ТКВТ.МЕС">'[2]28'!$G$242:$G$265,'[2]28'!$D$242:$D$265</definedName>
    <definedName name="T28?unit?РУБ.ТКВТЧ">'[2]28'!$G$216:$G$239,'[2]28'!$D$268:$D$292,'[2]28'!$G$268:$G$292,'[2]28'!$D$216:$D$239</definedName>
    <definedName name="T28?unit?ТГКАЛ">'[2]28'!$H$190:$H$213,'[2]28'!$E$190:$E$213</definedName>
    <definedName name="T28?unit?ТКВТ">'[2]28'!$G$164:$G$187,'[2]28'!$D$164:$D$187</definedName>
    <definedName name="T28?unit?ТРУБ">'[2]28'!$D$138:$I$161,'[2]28'!$D$8:$I$109</definedName>
    <definedName name="T28_Protection" localSheetId="9">P9_T28_Protection,P10_T28_Protection,P11_T28_Protection,'1.30.'!P12_T28_Protection</definedName>
    <definedName name="T28_Protection">P9_T28_Protection,P10_T28_Protection,P11_T28_Protection,P12_T28_Protection</definedName>
    <definedName name="T29?item_ext?1СТ" localSheetId="9">P1_T29?item_ext?1СТ</definedName>
    <definedName name="T29?item_ext?1СТ">P1_T29?item_ext?1СТ</definedName>
    <definedName name="T29?item_ext?2СТ.М" localSheetId="9">P1_T29?item_ext?2СТ.М</definedName>
    <definedName name="T29?item_ext?2СТ.М">P1_T29?item_ext?2СТ.М</definedName>
    <definedName name="T29?item_ext?2СТ.Э" localSheetId="9">P1_T29?item_ext?2СТ.Э</definedName>
    <definedName name="T29?item_ext?2СТ.Э">P1_T29?item_ext?2СТ.Э</definedName>
    <definedName name="T29?L10" localSheetId="9">P1_T29?L10</definedName>
    <definedName name="T29?L10">P1_T29?L10</definedName>
    <definedName name="T3?ItemComments">'3'!$C$7:$C$21</definedName>
    <definedName name="T3?Items">'3'!$D$7:$D$21</definedName>
    <definedName name="T3?Scope">'3'!$F$7:$Y$21</definedName>
    <definedName name="T3?НАП">'3'!$F$5:$Y$5</definedName>
    <definedName name="T3_Protect">'3'!$F$8:$Y$20</definedName>
    <definedName name="T4?Columns">'4'!$G$6:$CA$6</definedName>
    <definedName name="T4?ItemComments">'4'!$F$7:$F$30</definedName>
    <definedName name="T4?Items">'4'!$D$7:$D$30</definedName>
    <definedName name="T4?Scope">'4'!$G$7:$CA$30</definedName>
    <definedName name="T4?Units">'4'!$E$7:$E$30</definedName>
    <definedName name="T4?НАП">'4'!$G$5:$CA$5</definedName>
    <definedName name="T4_Protect" localSheetId="9">'[5]4'!$AD$23:$AG$29,'[5]4'!$H$10:$K$16,'1.30.'!P1_T4_Protect,'1.30.'!P2_T4_Protect</definedName>
    <definedName name="T4_Protect">'4'!$BX$23:$CA$29,'4'!$H$10:$K$16,P1_T4_Protect,P2_T4_Protect</definedName>
    <definedName name="T5?Columns">'5'!$G$6:$AI$6</definedName>
    <definedName name="T5?ItemComments">'5'!$F$7:$F$28</definedName>
    <definedName name="T5?Items">'5'!$D$7:$D$28</definedName>
    <definedName name="T5?Scope">'5'!$G$7:$AI$27</definedName>
    <definedName name="T5?Units">'5'!$E$7:$E$28</definedName>
    <definedName name="T6?Columns">'6'!$D$6:$V$6</definedName>
    <definedName name="T6?FirstYear">'6'!$B$7</definedName>
    <definedName name="T6?Scope">'6'!$D$7:$V$45</definedName>
    <definedName name="T6?НАП">'6'!$D$5:$V$5</definedName>
    <definedName name="T6?ПОТ">'6'!$C$7:$C$45</definedName>
    <definedName name="T6_Protect" localSheetId="9">'[5]6'!$C$28:$C$32,'[5]6'!$E$28:$I$32,'[5]6'!$K$28:$O$32,'[5]6'!$E$34:$I$36,'[5]6'!$K$34:$O$36,'[5]6'!$C$41:$C$45,'1.30.'!P1_T6_Protect</definedName>
    <definedName name="T6_Protect">'6'!$C$23:$C$27,'6'!$E$23:$I$27,'6'!$K$23:$O$27,'6'!$E$29:$I$31,'6'!$K$29:$O$31,'6'!$C$36:$C$40,P1_T6_Protect</definedName>
    <definedName name="T7?Data">#N/A</definedName>
    <definedName name="TP2.1?Columns">'P2.1'!$A$6:$H$6</definedName>
    <definedName name="TP2.1?Scope">'P2.1'!$F$7:$H$44</definedName>
    <definedName name="TP2.1_Protect" localSheetId="9">'[5]P2.1'!$F$28:$G$37,'[5]P2.1'!$F$40:$G$43,'[5]P2.1'!$F$7:$G$26</definedName>
    <definedName name="TP2.1_Protect">'P2.1'!$F$28:$G$37,'P2.1'!$F$40:$G$43,'P2.1'!$F$7:$G$26</definedName>
    <definedName name="TP2.2?Columns" localSheetId="9">'[5]P2.2'!#REF!</definedName>
    <definedName name="TP2.2?Columns">'P2.2'!#REF!</definedName>
    <definedName name="TP2.2?Scope" localSheetId="9">'[5]P2.2'!#REF!</definedName>
    <definedName name="TP2.2?Scope">'P2.2'!#REF!</definedName>
    <definedName name="БазовыйПериод" localSheetId="9">'[3]Заголовок'!$B$15</definedName>
    <definedName name="БазовыйПериод">'Заголовок'!$B$15</definedName>
    <definedName name="ДиапазонЗащиты" localSheetId="9">#REF!,#REF!,#REF!,#REF!,[0]!P1_ДиапазонЗащиты,[0]!P2_ДиапазонЗащиты,[0]!P3_ДиапазонЗащиты,[0]!P4_ДиапазонЗащиты</definedName>
    <definedName name="ДиапазонЗащиты">#REF!,#REF!,#REF!,#REF!,[0]!P1_ДиапазонЗащиты,[0]!P2_ДиапазонЗащиты,[0]!P3_ДиапазонЗащиты,[0]!P4_ДиапазонЗащиты</definedName>
    <definedName name="_xlnm.Print_Titles" localSheetId="9">'1.30.'!$B:$C</definedName>
    <definedName name="_xlnm.Print_Titles" localSheetId="4">'4'!$B:$E,'4'!$1:$3</definedName>
    <definedName name="_xlnm.Print_Titles" localSheetId="5">'5'!$B:$E,'5'!$1:$3</definedName>
    <definedName name="_xlnm.Print_Titles" localSheetId="7">'P2.1'!$B:$G</definedName>
    <definedName name="_xlnm.Print_Titles" localSheetId="8">'P2.2'!$B:$G</definedName>
    <definedName name="Лист1?prefix?">"T1"</definedName>
    <definedName name="Лист10?prefix?">"T17.1"</definedName>
    <definedName name="Лист14?prefix?">"T107"</definedName>
    <definedName name="Лист19?prefix?">"T21.3"</definedName>
    <definedName name="Лист2?prefix?">"T2"</definedName>
    <definedName name="Лист21?prefix?">"T108"</definedName>
    <definedName name="Лист6?prefix?">"T6"</definedName>
    <definedName name="Лист7?prefix?">"T6"</definedName>
    <definedName name="Лист8?prefix?">"T7"</definedName>
    <definedName name="Лист9?prefix?">"T8"</definedName>
    <definedName name="_xlnm.Print_Area" localSheetId="9">'1.30.'!$A$4:$AF$203</definedName>
    <definedName name="_xlnm.Print_Area" localSheetId="4">'4'!$A$1:$CL$37</definedName>
    <definedName name="_xlnm.Print_Area" localSheetId="7">'P2.1'!$A$1:$V$51</definedName>
    <definedName name="_xlnm.Print_Area" localSheetId="8">'P2.2'!$A$1:$V$62</definedName>
    <definedName name="ПериодРегулирования" localSheetId="9">'[3]Заголовок'!$B$14</definedName>
    <definedName name="ПериодРегулирования">'Заголовок'!$B$14</definedName>
    <definedName name="ПоследнийГод" localSheetId="9">'[3]Заголовок'!$B$16</definedName>
    <definedName name="ПоследнийГод">'Заголовок'!$B$16</definedName>
  </definedNames>
  <calcPr fullCalcOnLoad="1"/>
</workbook>
</file>

<file path=xl/sharedStrings.xml><?xml version="1.0" encoding="utf-8"?>
<sst xmlns="http://schemas.openxmlformats.org/spreadsheetml/2006/main" count="1412" uniqueCount="609">
  <si>
    <t>Добавить строки</t>
  </si>
  <si>
    <t>1</t>
  </si>
  <si>
    <t>2</t>
  </si>
  <si>
    <t>3</t>
  </si>
  <si>
    <t>4</t>
  </si>
  <si>
    <t>5</t>
  </si>
  <si>
    <t>6</t>
  </si>
  <si>
    <t>Силовой трансформатор или реактор (одно- или трехфазный), или вольтодобавочный трансформатор</t>
  </si>
  <si>
    <t>Воздушный выключатель</t>
  </si>
  <si>
    <t>3 фазы</t>
  </si>
  <si>
    <t>4.1.</t>
  </si>
  <si>
    <t>4.2.</t>
  </si>
  <si>
    <t>Базовый период</t>
  </si>
  <si>
    <t>Период регулирования</t>
  </si>
  <si>
    <t xml:space="preserve">Поступление эл.энергии в сеть , ВСЕГО </t>
  </si>
  <si>
    <t>из смежной сети, всего</t>
  </si>
  <si>
    <t xml:space="preserve">поступление эл. энергии от других организаций </t>
  </si>
  <si>
    <t xml:space="preserve">Потери электроэнергии в сети </t>
  </si>
  <si>
    <t xml:space="preserve">Полезный отпуск из сети </t>
  </si>
  <si>
    <t xml:space="preserve">Поступление мощности в сеть , ВСЕГО </t>
  </si>
  <si>
    <t xml:space="preserve">от электростанций ПЭ </t>
  </si>
  <si>
    <t xml:space="preserve">от других организаций </t>
  </si>
  <si>
    <t>ед.изм.</t>
  </si>
  <si>
    <t>7 = 5 * 6 /100</t>
  </si>
  <si>
    <t>Протяженность</t>
  </si>
  <si>
    <t>МВт</t>
  </si>
  <si>
    <t>с шин</t>
  </si>
  <si>
    <t xml:space="preserve">Объем воздушных линий электропередач (ВЛЭП) и кабельных линий электропередач (КЛЭП) в условных единицах в зависимост от протяженности, напряжения, конструктивного использования и материала опор. </t>
  </si>
  <si>
    <t>-</t>
  </si>
  <si>
    <t>Таблица № П2.3</t>
  </si>
  <si>
    <t>То же, 50 Мвар и более</t>
  </si>
  <si>
    <t>Статические конденсаторы</t>
  </si>
  <si>
    <t>Мачтовая (столбовая) ТП</t>
  </si>
  <si>
    <t>100 конд.</t>
  </si>
  <si>
    <t>ТП</t>
  </si>
  <si>
    <t>ТП, КТП</t>
  </si>
  <si>
    <t>1.2.</t>
  </si>
  <si>
    <t>4.1.1.</t>
  </si>
  <si>
    <t>4.1.2.</t>
  </si>
  <si>
    <t xml:space="preserve">Заявленная (расчетная) мощность, тыс.кВт. </t>
  </si>
  <si>
    <t>ЛЭП</t>
  </si>
  <si>
    <t>№ п.п.</t>
  </si>
  <si>
    <t>Наименование</t>
  </si>
  <si>
    <t xml:space="preserve"> - " -</t>
  </si>
  <si>
    <t>у/ед.изм.</t>
  </si>
  <si>
    <t>Двухтрансформаторная ТП, КТП</t>
  </si>
  <si>
    <t>из них:</t>
  </si>
  <si>
    <t>Рпр (прочие)</t>
  </si>
  <si>
    <t xml:space="preserve">Потери в сети </t>
  </si>
  <si>
    <t>Однотрансфор-маторная ТП, КТП</t>
  </si>
  <si>
    <t>7.1.</t>
  </si>
  <si>
    <t>№</t>
  </si>
  <si>
    <t>Прибыль сетей</t>
  </si>
  <si>
    <t>Объем полезного отпуска электроэнергии, млн.кВтч.</t>
  </si>
  <si>
    <t>Всего условных едениц</t>
  </si>
  <si>
    <t xml:space="preserve">до 1 кВ </t>
  </si>
  <si>
    <t>Подстанция</t>
  </si>
  <si>
    <t>п/ст</t>
  </si>
  <si>
    <t>П/ст</t>
  </si>
  <si>
    <t>Выключатель нагрузки</t>
  </si>
  <si>
    <t>1.1.</t>
  </si>
  <si>
    <t xml:space="preserve">Напряжение, кВ </t>
  </si>
  <si>
    <t>400-500</t>
  </si>
  <si>
    <t>110-150</t>
  </si>
  <si>
    <t>Расход электроэнергии на произв и хознужды</t>
  </si>
  <si>
    <t>Группа потребителей</t>
  </si>
  <si>
    <t>1.3.</t>
  </si>
  <si>
    <t>3.1.</t>
  </si>
  <si>
    <t>СН-1</t>
  </si>
  <si>
    <t>СН-2</t>
  </si>
  <si>
    <t>Титульный лист</t>
  </si>
  <si>
    <t>Наименование организации:</t>
  </si>
  <si>
    <t>Почтовый адрес:</t>
  </si>
  <si>
    <t>Код</t>
  </si>
  <si>
    <t>отчитывающейся организации по ОКПО</t>
  </si>
  <si>
    <t>вида деятельности</t>
  </si>
  <si>
    <t xml:space="preserve">отрасли по ОКОНХ </t>
  </si>
  <si>
    <t>территории по ОКАТО</t>
  </si>
  <si>
    <t>министерства (ведомства), органа управления по ОКОГУ</t>
  </si>
  <si>
    <t>организационно-правовой формы по ОКОПФ</t>
  </si>
  <si>
    <t>формы собственности по ОКФС</t>
  </si>
  <si>
    <t>Содержание</t>
  </si>
  <si>
    <t>Таблица № П1.3. Расчёт технологического расхода электрической энергии (потерь) в электрических сетях ЭСО (региональных электрических сетях)</t>
  </si>
  <si>
    <t>Таблица № П1.4. Баланс электрической энергии по сетям ВН, СН1, СН2, и НН</t>
  </si>
  <si>
    <t>Таблица № П1.5. Электрическая мощность по диапазонам напряжения ЭСО (региональной электрической сети)</t>
  </si>
  <si>
    <t>Таблица № П1.6. Структура полезного отпуска электрической энергии (мощности) по группам потребителей ЭСО</t>
  </si>
  <si>
    <t>Таблица № П1.13 Расчет суммы платы за услуги субъектов ФОРЭМ</t>
  </si>
  <si>
    <t xml:space="preserve">Таблица № П1.15. Смета расходов </t>
  </si>
  <si>
    <t xml:space="preserve">Таблица № П1.16. Расчет расходов на оплату труда </t>
  </si>
  <si>
    <t>Таблица № П1.17. Расчет амортизационных отчислений на восстановление основных производственных фондов по ЭСО</t>
  </si>
  <si>
    <t>Таблица П1.17.1 Расчет среднегодовой стоимости основных производственных фондов по линиям электропередач и подстанциям ЭСО</t>
  </si>
  <si>
    <t>Таблица № П1.18.2. Калькуляция себестоимости передачи электрической энергии по ЭСО</t>
  </si>
  <si>
    <t xml:space="preserve"> 1 - 20 </t>
  </si>
  <si>
    <t>БП №1</t>
  </si>
  <si>
    <t>БП №2</t>
  </si>
  <si>
    <t>БП №3</t>
  </si>
  <si>
    <t>БП №4</t>
  </si>
  <si>
    <t>БП №5</t>
  </si>
  <si>
    <t xml:space="preserve"> 20 -35</t>
  </si>
  <si>
    <t xml:space="preserve"> 3 - 10</t>
  </si>
  <si>
    <t xml:space="preserve">0,4 кВ </t>
  </si>
  <si>
    <t>Затраты сетей</t>
  </si>
  <si>
    <t>Количество цепей на опоре</t>
  </si>
  <si>
    <t>Базовые потребители</t>
  </si>
  <si>
    <t>от других поставщиков (в т.ч. с оптового рынка)</t>
  </si>
  <si>
    <t>у</t>
  </si>
  <si>
    <t xml:space="preserve">    в том числе из сети</t>
  </si>
  <si>
    <t>Рп прямые расходы</t>
  </si>
  <si>
    <t>ПРН (инвестиции из прибыли с налогом на прибыль)</t>
  </si>
  <si>
    <t>НИ (налог на имущество)</t>
  </si>
  <si>
    <t>Распределение по уровням напряжения необходимой валовой выручки сети</t>
  </si>
  <si>
    <t>Масляный (вакуумный) выключатель</t>
  </si>
  <si>
    <t>1-20</t>
  </si>
  <si>
    <t>Синхронный компенсатор мощн. до 50 Мвар</t>
  </si>
  <si>
    <t>ВЛЭП-1150кВ-металл</t>
  </si>
  <si>
    <t>ВЛЭП-750кВ-цепей:1-металл</t>
  </si>
  <si>
    <t>ВЛЭП-400-500кВ-цепей:1-металл</t>
  </si>
  <si>
    <t>ВЛЭП-330кВ-цепей:1-металл</t>
  </si>
  <si>
    <t>ВЛЭП-330кВ-цепей:2-металл</t>
  </si>
  <si>
    <t>ВЛЭП-220кВ-цепей:1-дерево</t>
  </si>
  <si>
    <t>ВЛЭП-220кВ-цепей:2-металл</t>
  </si>
  <si>
    <t>ВЛЭП-110-150кВ-цепей:1-дерево</t>
  </si>
  <si>
    <t>ВЛЭП-110-150кВ-цепей:2-металл</t>
  </si>
  <si>
    <t>ВЛЭП-35кВ-цепей:1-дерево</t>
  </si>
  <si>
    <t>ВЛЭП-35кВ-цепей:2-металл</t>
  </si>
  <si>
    <t>ВЛЭП-400-500кВ-ж/бетон</t>
  </si>
  <si>
    <t>ВЛЭП-330кВ-ж/бетон</t>
  </si>
  <si>
    <t>ВЛЭП-220кВ-металл</t>
  </si>
  <si>
    <t>ВЛЭП-220кВ-ж/бетон</t>
  </si>
  <si>
    <t>ВЛЭП-110-150кВ-металл</t>
  </si>
  <si>
    <t>ВЛЭП-110-150кВ-ж/бетон</t>
  </si>
  <si>
    <t>КЛЭП-220кВ</t>
  </si>
  <si>
    <t>КЛЭП-110кВ</t>
  </si>
  <si>
    <t>ВЛЭП-35кВ-металл</t>
  </si>
  <si>
    <t>ВЛЭП-35кВ-ж/бетон</t>
  </si>
  <si>
    <t>ВЛЭП-1-20кВ-дерево</t>
  </si>
  <si>
    <t>ВЛЭП-1-20кВ-дерево на ж/б пасынках</t>
  </si>
  <si>
    <t>ВЛЭП-1-20кВ-ж/бетон,металл</t>
  </si>
  <si>
    <t>КЛЭП-20-35кВ</t>
  </si>
  <si>
    <t>КЛЭП-3-10кВ</t>
  </si>
  <si>
    <t>КЛЭП-до1кВ</t>
  </si>
  <si>
    <t>ВЛЭП-0,4кВ-дерево</t>
  </si>
  <si>
    <t>ВЛЭП-0,4кВ-дерево на ж/б пасынках</t>
  </si>
  <si>
    <t>ВЛЭП-0,4кВ-ж/бетон,металл</t>
  </si>
  <si>
    <t>7=5*6</t>
  </si>
  <si>
    <t>7</t>
  </si>
  <si>
    <t>8</t>
  </si>
  <si>
    <t>Показатели</t>
  </si>
  <si>
    <t>Наименование показателя</t>
  </si>
  <si>
    <t>Количество условных единиц (у) на единицу измерения</t>
  </si>
  <si>
    <t>Бюджетные потребители</t>
  </si>
  <si>
    <t>Население</t>
  </si>
  <si>
    <t>Прочие потребители</t>
  </si>
  <si>
    <t xml:space="preserve">    в том числе:</t>
  </si>
  <si>
    <t>то же в %</t>
  </si>
  <si>
    <t>км</t>
  </si>
  <si>
    <t>1.</t>
  </si>
  <si>
    <t>2.</t>
  </si>
  <si>
    <t>3.</t>
  </si>
  <si>
    <t>4.</t>
  </si>
  <si>
    <t>5.</t>
  </si>
  <si>
    <t>6.</t>
  </si>
  <si>
    <t>7.</t>
  </si>
  <si>
    <t>8.</t>
  </si>
  <si>
    <t>14.</t>
  </si>
  <si>
    <t>Всего</t>
  </si>
  <si>
    <t>НН</t>
  </si>
  <si>
    <t>СН1</t>
  </si>
  <si>
    <t>СН2</t>
  </si>
  <si>
    <t>Количество условных единиц (у) на 100 км трассы ЛЭП</t>
  </si>
  <si>
    <t>ВЛЭП</t>
  </si>
  <si>
    <t>КЛЭП</t>
  </si>
  <si>
    <t>Таблица № П1.4.</t>
  </si>
  <si>
    <t>Таблица № П1.5.</t>
  </si>
  <si>
    <t>Таблица № П1.6.</t>
  </si>
  <si>
    <t>Объем условных единиц</t>
  </si>
  <si>
    <t>у/100км</t>
  </si>
  <si>
    <t xml:space="preserve">Объем подстанций 35-1150 кВ, трансформаторных подстанций (ТП), комплексных трансформаторных подстанций (КТП) и распределительных пунктов(РП) 0,4-20 кВ в условных единицах. </t>
  </si>
  <si>
    <t>А (амортизация)</t>
  </si>
  <si>
    <t>ВН</t>
  </si>
  <si>
    <t>НВВ сетей</t>
  </si>
  <si>
    <t>1.4.</t>
  </si>
  <si>
    <t xml:space="preserve">Таблица № П1.20. Расчет источников финансирования капитальных вложений </t>
  </si>
  <si>
    <t>Таблица № П1.20.1-4 Справка о финансировании и освоении капитальных вложений</t>
  </si>
  <si>
    <t>Таблица № П1.21  Расчет балансовой прибыли, принимаемой при установлении тарифов на производство и передачу электрической и тепловой энергии по ЭСО</t>
  </si>
  <si>
    <t>Таблица № П1.21.1-2 Расчет балансовой прибыли, принимаемой при установлении тарифов на передачу электрической энергии по ЭСО</t>
  </si>
  <si>
    <t>Таблица № П1.24. Расчет платы за услуги по содержанию электрических сетей (плата за доступ) ЭСО (региональные электрические сети)</t>
  </si>
  <si>
    <t>Таблица № П1.25 Расчет ставки по оплате технологического расхода (потерь) электрической энергии на ее передачу по сетям ЭСО (региональных электрических сетей)</t>
  </si>
  <si>
    <t>Таблица № П1.27. Экономически обоснованные тарифы на электрическую энергию (мощность) по группам потребителей ЭСО</t>
  </si>
  <si>
    <t xml:space="preserve">Таблица № П2.1 Объем воздушных линий электропередач (ВЛЭП) и кабельных линий электропередач (КЛЭП) в условных единицах в зависимост от протяженности, напряжения, конструктивного использования и материала опор. </t>
  </si>
  <si>
    <t xml:space="preserve">Таблица № П2.2 Объем подстанций 35-1150 кВ, трансформаторных подстанций (ТП), комплексных трансформаторных подстанций (КТП) и распределительных пунктов(РП) 0,4-20 кВ в условных единицах. </t>
  </si>
  <si>
    <t>млн. кВтч</t>
  </si>
  <si>
    <t>РАСЧЕТ ТАРИФОВ НА УСЛУГИ ПО ПЕРЕДАЧЕ ЭЛЕКТРИЧЕСКОЙ ЭНЕРГИИ</t>
  </si>
  <si>
    <t>Используйте меню АРМ СЕМ-&gt;Редактирование-&gt;Свойства документа</t>
  </si>
  <si>
    <t>ОКАТО1</t>
  </si>
  <si>
    <t>ОКФС1</t>
  </si>
  <si>
    <t>ОКОГУ1</t>
  </si>
  <si>
    <t>ОКОНХ1</t>
  </si>
  <si>
    <t>ОКОПФ1</t>
  </si>
  <si>
    <t>ОКПО1</t>
  </si>
  <si>
    <t>ОКВД1</t>
  </si>
  <si>
    <t>Адрес почт1</t>
  </si>
  <si>
    <t>Титульный лист РАСЧЕТ ТАРИФОВ НА УСЛУГИ ПО ПЕРЕДАЧЕ ЭЛЕКТРИЧЕСКОЙ ЭНЕРГИИ</t>
  </si>
  <si>
    <t>Период, предшествующий базовому</t>
  </si>
  <si>
    <t>Расчёт технологического расхода электрической энергии (потерь) в электрических сетях</t>
  </si>
  <si>
    <t>Структура полезного отпуска электрической энергии (мощности) по группам потребителей</t>
  </si>
  <si>
    <t>МСК</t>
  </si>
  <si>
    <t>ед. измерения</t>
  </si>
  <si>
    <t>Условно-постоянные потери</t>
  </si>
  <si>
    <t>1.1</t>
  </si>
  <si>
    <t>1.2</t>
  </si>
  <si>
    <t>Потери электроэнергии в шунтирующих реакторах (ШР)и соединительных проводах и сборных шинах распределительных устройств подстанций (СППС)</t>
  </si>
  <si>
    <t>1.3</t>
  </si>
  <si>
    <t>Потери электроэнергии в синхронных компенсаторах</t>
  </si>
  <si>
    <t>1.4</t>
  </si>
  <si>
    <t>Потери электроэнергии в статических компенсирующих устройствах - батареях статических конденсаторов (БК) и статических тиристорных компенсаторах (СТК)</t>
  </si>
  <si>
    <t>1.5</t>
  </si>
  <si>
    <t>Потери электроэнергии в вентильных разрядниках (РВ), ограничителях перенапряжений (ОПН), измерительных трансформаторах тока (ТТ)и напряжения (ТН) и устройствах присоединения ВЧ связи (УПВЧ)</t>
  </si>
  <si>
    <t>1.6</t>
  </si>
  <si>
    <t>Потери электроэнергии на корону</t>
  </si>
  <si>
    <t>1.7</t>
  </si>
  <si>
    <t>Потери электроэнергии от токов утечки по изоляторам воздушных линий</t>
  </si>
  <si>
    <t>1.8</t>
  </si>
  <si>
    <t>Расход электроэнергии на плавку гололеда</t>
  </si>
  <si>
    <t>1.9</t>
  </si>
  <si>
    <t>Потери электроэнергии в изоляции силовых кабелей</t>
  </si>
  <si>
    <t>1.10</t>
  </si>
  <si>
    <t>Расход электроэнергии на собственные нужды (СН) подстанций</t>
  </si>
  <si>
    <t>2.1</t>
  </si>
  <si>
    <t>Нагрузочные потери электроэнергии</t>
  </si>
  <si>
    <t>Потери электроэнергии   обусловленные допустимой    погрешностью    системы учета    электроэнергии</t>
  </si>
  <si>
    <t>Итого:</t>
  </si>
  <si>
    <t>Таблица № П1.3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</si>
  <si>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</si>
  <si>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</si>
  <si>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</si>
  <si>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</si>
  <si>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</si>
  <si>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</si>
  <si>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</si>
  <si>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</si>
  <si>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</si>
  <si>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</si>
  <si>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</si>
  <si>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</si>
  <si>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</si>
  <si>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</si>
  <si>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</si>
  <si>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проверка</t>
  </si>
  <si>
    <t>L1</t>
  </si>
  <si>
    <t>L1.1</t>
  </si>
  <si>
    <t>L1.2</t>
  </si>
  <si>
    <t>L1.3</t>
  </si>
  <si>
    <t>L1.4</t>
  </si>
  <si>
    <t>L1.5</t>
  </si>
  <si>
    <t>L1.6</t>
  </si>
  <si>
    <t>L1.7</t>
  </si>
  <si>
    <t>L1.8</t>
  </si>
  <si>
    <t>L1.9</t>
  </si>
  <si>
    <t>L1.10</t>
  </si>
  <si>
    <t>L2</t>
  </si>
  <si>
    <t>L2.1</t>
  </si>
  <si>
    <t>L3</t>
  </si>
  <si>
    <t>L4</t>
  </si>
  <si>
    <t>L1.1.МСК</t>
  </si>
  <si>
    <t>L1.1.ВН</t>
  </si>
  <si>
    <t>L1.1.СН1</t>
  </si>
  <si>
    <t>L1.1.СН2</t>
  </si>
  <si>
    <t>L4.1</t>
  </si>
  <si>
    <t>L4.1.1</t>
  </si>
  <si>
    <t>L4.1.2</t>
  </si>
  <si>
    <t>L4.2</t>
  </si>
  <si>
    <t>L4.3</t>
  </si>
  <si>
    <t>L4.4</t>
  </si>
  <si>
    <t>L5</t>
  </si>
  <si>
    <t>Поступление эл.энергии в сеть, всего</t>
  </si>
  <si>
    <t>Поступление эл.энергии из смежной сети, всего</t>
  </si>
  <si>
    <t>Поступление эл.энергии из смежной сети МСК</t>
  </si>
  <si>
    <t>Поступление эл.энергии из смежной сети ВН</t>
  </si>
  <si>
    <t>Поступление эл.энергии из смежной сети СН1</t>
  </si>
  <si>
    <t>Поступление эл.энергии из смежной сети СН2</t>
  </si>
  <si>
    <t>Поступление эл.энергии от электростанций ПЭ (ЭСО)</t>
  </si>
  <si>
    <t>Поступление эл.энергии от других поставщиков (в т.ч. с оптового рынка)</t>
  </si>
  <si>
    <t xml:space="preserve">Поступление эл. энергии от других организаций </t>
  </si>
  <si>
    <t>Потери электроэнергии в сети, в %</t>
  </si>
  <si>
    <t>Полезный отпуск из сети  собственным потребителям ЭСО</t>
  </si>
  <si>
    <t>Полезный отпуск из сети  потребителям, присоединенным к центру питания на генераторном напряжении</t>
  </si>
  <si>
    <t>Полезный отпуск из сети  потребителям присоединенным к сетям МСК (последняя миля)</t>
  </si>
  <si>
    <t>Полезный отпуск из сети  потребителям оптового рынка</t>
  </si>
  <si>
    <t>Сальдо переток в другие организации</t>
  </si>
  <si>
    <t>Сальдо переток в сопредельные регионы</t>
  </si>
  <si>
    <t>Проверка</t>
  </si>
  <si>
    <t>МКВТЧ</t>
  </si>
  <si>
    <t>ПРЦ</t>
  </si>
  <si>
    <t>МВТ</t>
  </si>
  <si>
    <t>Поступление мощности в сеть, всего</t>
  </si>
  <si>
    <t>Поступление мощности из смежной сети, всего</t>
  </si>
  <si>
    <t>Поступление мощности из смежной сети МСК</t>
  </si>
  <si>
    <t>Поступление мощности из смежной сети ВН</t>
  </si>
  <si>
    <t>Поступление мощности из смежной сети СН1</t>
  </si>
  <si>
    <t>Поступление мощности из смежной сети СН2</t>
  </si>
  <si>
    <t>Поступление мощности от электростанций ПЭ (ЭСО)</t>
  </si>
  <si>
    <t>Поступление мощности от других поставщиков (в т.ч. с оптового рынка)</t>
  </si>
  <si>
    <t xml:space="preserve">Поступление мощности от других организаций </t>
  </si>
  <si>
    <t xml:space="preserve">Потери мощности в сети </t>
  </si>
  <si>
    <t>Потери мощности в сети, в %</t>
  </si>
  <si>
    <t>Расход мощности на произв и хознужды</t>
  </si>
  <si>
    <t xml:space="preserve">Полезный отпуск мощности из сети </t>
  </si>
  <si>
    <t>Полезный мощности отпуск из сети собственным потребителям ЭСО</t>
  </si>
  <si>
    <t>табл. 18.2</t>
  </si>
  <si>
    <t xml:space="preserve">F,G,H,I,J </t>
  </si>
  <si>
    <t>48,49,50,51</t>
  </si>
  <si>
    <t xml:space="preserve">в т.ч. собственным потребителям </t>
  </si>
  <si>
    <t>столбец</t>
  </si>
  <si>
    <t>строка</t>
  </si>
  <si>
    <t>Исправлено</t>
  </si>
  <si>
    <t>Из производственных расходов на каждом уровне напряжения не было вычтено ФСК, которое разносится прямым счетом</t>
  </si>
  <si>
    <t>табл. 25</t>
  </si>
  <si>
    <t xml:space="preserve">H,J </t>
  </si>
  <si>
    <t>48</t>
  </si>
  <si>
    <t>не правильная ссылка на баланс</t>
  </si>
  <si>
    <t>табл. 16</t>
  </si>
  <si>
    <t>при расчете среднемес. Тарифной ставки умножалась ставка рабочего 1-го разряда без учета дефлятора</t>
  </si>
  <si>
    <t>G,H,I,J,K</t>
  </si>
  <si>
    <t>Условно переменные потери</t>
  </si>
  <si>
    <t>табл. 24</t>
  </si>
  <si>
    <t>64</t>
  </si>
  <si>
    <t>ссылка на строчку '5'! 26, должна соответствовать ссылке на строку '5'! 22, то есть (AC22 +АD26) - не правильно, должно быть (AC22 +АC26)</t>
  </si>
  <si>
    <t>табл. 15</t>
  </si>
  <si>
    <t>E,F,G,H,I</t>
  </si>
  <si>
    <t>15,40</t>
  </si>
  <si>
    <t>Поставлена формула по энергии, в "итого затрат" (стр. 40) теперь плюсуется сумма энергии</t>
  </si>
  <si>
    <t>табл. 27</t>
  </si>
  <si>
    <t>Федеральные факторы (РАО, ФСК, АТС) теперь забиваются в ручную, была ссылка на ФСК</t>
  </si>
  <si>
    <t>Добавлена строка "сбытовая надбавка"</t>
  </si>
  <si>
    <t>Транзит</t>
  </si>
  <si>
    <t>Прочие субабоненты</t>
  </si>
  <si>
    <t>4.1.3.</t>
  </si>
  <si>
    <t>4.1.4.</t>
  </si>
  <si>
    <t>в т.ч. собственное потребление</t>
  </si>
  <si>
    <t>4.2.1.</t>
  </si>
  <si>
    <t>4.2.2.</t>
  </si>
  <si>
    <t xml:space="preserve">Отпуск из сети </t>
  </si>
  <si>
    <t>Полезный Отпуск, Всего</t>
  </si>
  <si>
    <t>Отпуск мощности из Сети</t>
  </si>
  <si>
    <t>Потребление эл. энергии на другие виды деятельности</t>
  </si>
  <si>
    <t>то же в % (п.2. /п.1.)</t>
  </si>
  <si>
    <t>Доля пол. отпуска на сторону</t>
  </si>
  <si>
    <t>Собственное потребление</t>
  </si>
  <si>
    <t>млн. кВт ч.</t>
  </si>
  <si>
    <t>Потребление эл. энергии на Хозяйственные Нужды (если затраты в Общехоз. Расх.)</t>
  </si>
  <si>
    <t>Расход электроэнергии на производственные нужды и Хозяйственные Нужды
(если затраты не в Общехоз. Расх.)</t>
  </si>
  <si>
    <t xml:space="preserve"> п.1.20.1</t>
  </si>
  <si>
    <t>В целом по предприятию (час.) =</t>
  </si>
  <si>
    <t>15.</t>
  </si>
  <si>
    <t>Итого по Р2.1. и Р2.2.</t>
  </si>
  <si>
    <t xml:space="preserve">ВСЕГО = </t>
  </si>
  <si>
    <t>Для расчета тарифа</t>
  </si>
  <si>
    <t>Контроль</t>
  </si>
  <si>
    <t>Энергия</t>
  </si>
  <si>
    <t>Назад</t>
  </si>
  <si>
    <t>Мощность</t>
  </si>
  <si>
    <t>Таблица № П1.30</t>
  </si>
  <si>
    <t>% потерь</t>
  </si>
  <si>
    <t>Нормативный</t>
  </si>
  <si>
    <t>По Т.П1.30.</t>
  </si>
  <si>
    <t>"Контроль"</t>
  </si>
  <si>
    <t>и Энергия</t>
  </si>
  <si>
    <t>Отпуск ЭЭ, тыс. кВт·ч</t>
  </si>
  <si>
    <t>Заявленная мощность, МВт</t>
  </si>
  <si>
    <t>Присоеди
ненная мощность, МВА</t>
  </si>
  <si>
    <t>Товарная продукция, тыс. руб.</t>
  </si>
  <si>
    <t>Поступление в сеть по 31SET Энергия,
тыс. кВт·ч</t>
  </si>
  <si>
    <t>Данные в 
Т. П1.30,
 тыс. кВт·ч</t>
  </si>
  <si>
    <t>Пост. в Сеть - Потери - 
Пол. Отп.
"Контроль"</t>
  </si>
  <si>
    <t>Поступление в сеть по 31SET - и Дан. Т. П1.30
"Контроль"</t>
  </si>
  <si>
    <t>Поступление в сеть по 31SET Мощность, МВт</t>
  </si>
  <si>
    <t>Данные в 
Т. П1.30,
  МВт</t>
  </si>
  <si>
    <t>Поступление электроэнергии в сеть - всего</t>
  </si>
  <si>
    <t>в т.ч. из</t>
  </si>
  <si>
    <t>не сетевых организаций</t>
  </si>
  <si>
    <t>сетевых организаций</t>
  </si>
  <si>
    <t>1.2.1</t>
  </si>
  <si>
    <t>1.2.2</t>
  </si>
  <si>
    <t>1.2.3</t>
  </si>
  <si>
    <t>1.2.4</t>
  </si>
  <si>
    <t>Потери электроэнергии на посторонних</t>
  </si>
  <si>
    <t>2.2</t>
  </si>
  <si>
    <t>Отпуск (передача) электроэнергии сетевыми предприятиями - всего в т.ч.</t>
  </si>
  <si>
    <t>3.1</t>
  </si>
  <si>
    <t>3.2</t>
  </si>
  <si>
    <t>сетевым организациям</t>
  </si>
  <si>
    <t>в т.ч.</t>
  </si>
  <si>
    <t>3.2.1</t>
  </si>
  <si>
    <t>3.2.1.1</t>
  </si>
  <si>
    <t>также в сальдированном выражении (п. 3.2.1 -п. 1.2.1)</t>
  </si>
  <si>
    <t>3.2.2</t>
  </si>
  <si>
    <t>3.2.2.1</t>
  </si>
  <si>
    <t>также в сальдированном выражении (п. 3.2.2 -п. 1.2.2)</t>
  </si>
  <si>
    <t>3.2.3</t>
  </si>
  <si>
    <t>3.2.3.1</t>
  </si>
  <si>
    <t>также в сальдированном выражении (п. 3.2.3 -п. 1.2.3)</t>
  </si>
  <si>
    <t>3.2.4</t>
  </si>
  <si>
    <t>3.2.4.1</t>
  </si>
  <si>
    <t>также в сальдированном выражении (п. 3.2.4 -п. 1.2.4)</t>
  </si>
  <si>
    <t>3.3</t>
  </si>
  <si>
    <t>Поступление электроэнергии в ЕНЭС</t>
  </si>
  <si>
    <t>4.1</t>
  </si>
  <si>
    <t>4.2</t>
  </si>
  <si>
    <t>4.2.1</t>
  </si>
  <si>
    <t>сетевой организации 1</t>
  </si>
  <si>
    <t>4.2.2</t>
  </si>
  <si>
    <t>сетевой организации 2</t>
  </si>
  <si>
    <t>Потери электроэнергии</t>
  </si>
  <si>
    <t>Отпуск (передача) электроэнергии</t>
  </si>
  <si>
    <t>6.1</t>
  </si>
  <si>
    <t>не сетевым организациям</t>
  </si>
  <si>
    <t>6.2</t>
  </si>
  <si>
    <t>6.2.1</t>
  </si>
  <si>
    <t>6.2.1.1</t>
  </si>
  <si>
    <t>также в сальдированном выражении (п. 6.2.1 - п. 4.2.1)</t>
  </si>
  <si>
    <t>6.2.2</t>
  </si>
  <si>
    <t>6.2.2.1</t>
  </si>
  <si>
    <t>также в сальдированном выражении (п. 6.2.2 -  п. 4.2.2)</t>
  </si>
  <si>
    <t>Трансформировано из сети ЕНЭС в:</t>
  </si>
  <si>
    <t>- ВН</t>
  </si>
  <si>
    <t>- СН1</t>
  </si>
  <si>
    <t>- СН2</t>
  </si>
  <si>
    <t>- НН</t>
  </si>
  <si>
    <t>12.1</t>
  </si>
  <si>
    <t>12.2</t>
  </si>
  <si>
    <t>12.2.1</t>
  </si>
  <si>
    <t>12.2.2</t>
  </si>
  <si>
    <t>12.2.3</t>
  </si>
  <si>
    <t>12.2.4</t>
  </si>
  <si>
    <t>в т.ч</t>
  </si>
  <si>
    <t>13.1</t>
  </si>
  <si>
    <t>13.2</t>
  </si>
  <si>
    <t>14.1</t>
  </si>
  <si>
    <t>14.2</t>
  </si>
  <si>
    <t>14.2.1</t>
  </si>
  <si>
    <t>14.2.1.1</t>
  </si>
  <si>
    <t>также в сальдированном  выражении (п. 14.2.1 - п. 12.2.1)</t>
  </si>
  <si>
    <t>14.2.2</t>
  </si>
  <si>
    <t>14.2.2.1</t>
  </si>
  <si>
    <t>также в сальдированном выражении (п. 14.2.2 - п. 12.2.2)</t>
  </si>
  <si>
    <t>14.2.3</t>
  </si>
  <si>
    <t>14.2.3.1</t>
  </si>
  <si>
    <t>также в сальдированном выражении (п. 14.2.3 - п. 12.2.3)</t>
  </si>
  <si>
    <t>14.2.4</t>
  </si>
  <si>
    <t>14.2.4.1</t>
  </si>
  <si>
    <t>также в сальдированном выражении (п. 14.2.4 - п. 12.2.4)</t>
  </si>
  <si>
    <t>14.3</t>
  </si>
  <si>
    <t>X</t>
  </si>
  <si>
    <t>Поступление электроэнергии в сеть СН1</t>
  </si>
  <si>
    <t>19.1</t>
  </si>
  <si>
    <t>19.2</t>
  </si>
  <si>
    <t>19.2.1</t>
  </si>
  <si>
    <t>19.2.2</t>
  </si>
  <si>
    <t>19.2.3</t>
  </si>
  <si>
    <t>19.2.4</t>
  </si>
  <si>
    <t>20.1</t>
  </si>
  <si>
    <t>20.2</t>
  </si>
  <si>
    <t>21.1</t>
  </si>
  <si>
    <t>21.2</t>
  </si>
  <si>
    <t>21.2.1</t>
  </si>
  <si>
    <t>21.2.1.1</t>
  </si>
  <si>
    <t>также в сальдированном  выражении (п. 21.2.1 - п. 19.2.1)</t>
  </si>
  <si>
    <t>21.2.2</t>
  </si>
  <si>
    <t>21.2.2.1</t>
  </si>
  <si>
    <t>также в сальдированном выражении (п. 21.2.2 - п. 19.2.2)</t>
  </si>
  <si>
    <t>21.2.3</t>
  </si>
  <si>
    <t>21.2.3.1</t>
  </si>
  <si>
    <t>также в сальдированном  выражении (п. 21.2.3 - п. 19.2.3)</t>
  </si>
  <si>
    <t>21.2.4</t>
  </si>
  <si>
    <t>21.2.4.1</t>
  </si>
  <si>
    <t>также в сальдированном выражении (п. 21.2.4 - п. 19.2.4)</t>
  </si>
  <si>
    <t>21.3</t>
  </si>
  <si>
    <t>24</t>
  </si>
  <si>
    <t>25</t>
  </si>
  <si>
    <t>Поступление электроэнергии в сеть СН2</t>
  </si>
  <si>
    <t>25.1</t>
  </si>
  <si>
    <t>25.2</t>
  </si>
  <si>
    <t>25.2.1</t>
  </si>
  <si>
    <t>25.2.2</t>
  </si>
  <si>
    <t>25.2.3</t>
  </si>
  <si>
    <t>25.2.4</t>
  </si>
  <si>
    <t>26</t>
  </si>
  <si>
    <t>26.1</t>
  </si>
  <si>
    <t>26.2</t>
  </si>
  <si>
    <t>27</t>
  </si>
  <si>
    <t>27.1</t>
  </si>
  <si>
    <t>27.2</t>
  </si>
  <si>
    <t>27.2.1</t>
  </si>
  <si>
    <t>27.2.1.1</t>
  </si>
  <si>
    <t>также в сальдированном выражении (п. 27.2.1 - п. 25.2.1)</t>
  </si>
  <si>
    <t>27.2.2</t>
  </si>
  <si>
    <t>27.2.2.1</t>
  </si>
  <si>
    <t>также в сальдированном выражении (п. 27.2.2 - п. 25.2.2)</t>
  </si>
  <si>
    <t>27.2.3</t>
  </si>
  <si>
    <t>27.2.3.1</t>
  </si>
  <si>
    <t>также в сальдированном выражении (п. 27.2.3 - п. 25.2.3)</t>
  </si>
  <si>
    <t>27.2.4</t>
  </si>
  <si>
    <t>27.2.4.1</t>
  </si>
  <si>
    <t>также в сальдированном выражении (п. 27.2.4 - п. 25.2.4)</t>
  </si>
  <si>
    <t>27.3</t>
  </si>
  <si>
    <t>29</t>
  </si>
  <si>
    <t>30</t>
  </si>
  <si>
    <t>Поступление электроэнергии в сеть НН</t>
  </si>
  <si>
    <t>30.1</t>
  </si>
  <si>
    <t>30.2</t>
  </si>
  <si>
    <t>30.2.1</t>
  </si>
  <si>
    <t>30.2.2</t>
  </si>
  <si>
    <t>30.2.3</t>
  </si>
  <si>
    <t>30.2.4</t>
  </si>
  <si>
    <t>30.3</t>
  </si>
  <si>
    <t>31</t>
  </si>
  <si>
    <t>31.1</t>
  </si>
  <si>
    <t>31.2</t>
  </si>
  <si>
    <t>32</t>
  </si>
  <si>
    <t>32.2.1</t>
  </si>
  <si>
    <t>32.2.1.1</t>
  </si>
  <si>
    <t>также в сальдированном выражении (п. 32.2.1 -п. 30.2.1)</t>
  </si>
  <si>
    <t>32.2.2</t>
  </si>
  <si>
    <t>32.2.2.1</t>
  </si>
  <si>
    <t>также в сальдированном п. выражении (п. 32.2.2 -30.2.2)</t>
  </si>
  <si>
    <t>32.2.3</t>
  </si>
  <si>
    <t>32.2.3.1</t>
  </si>
  <si>
    <t>также в сальдированном выражении (п. 32.2.3 -п. 30.2.3)</t>
  </si>
  <si>
    <t>32.2.4</t>
  </si>
  <si>
    <t>32.2.2.4</t>
  </si>
  <si>
    <t>также в сальдированном п. выражении (п. 32.2.4 -30.2.4)</t>
  </si>
  <si>
    <t>32.3</t>
  </si>
  <si>
    <t xml:space="preserve">Доля потребления на разных
диапазонах напряжений, % </t>
  </si>
  <si>
    <t>Число часов исполь
зования, час</t>
  </si>
  <si>
    <t>Потери электроэнергии  на собственное потр.</t>
  </si>
  <si>
    <t>Объем воздушных линий электропередач (ВЛЭП) и кабельных линий электропередач (КЛЭП) в условных единицах</t>
  </si>
  <si>
    <t xml:space="preserve"> в зависимост от протяженности, напряжения, конструктивного использования и материала опор. </t>
  </si>
  <si>
    <t>Таблица № Р2.1</t>
  </si>
  <si>
    <t>Материал
 опор</t>
  </si>
  <si>
    <t>Объем услов-
ных единиц</t>
  </si>
  <si>
    <t>9 = 5 * 8 /100</t>
  </si>
  <si>
    <t>11 = 5 * 10 /100</t>
  </si>
  <si>
    <t>13 = 5 * 12 /100</t>
  </si>
  <si>
    <t>15 = 5 * 14 /100</t>
  </si>
  <si>
    <t>ВН, всего  Р2.1.</t>
  </si>
  <si>
    <t>СН-1, всего Р2.1.</t>
  </si>
  <si>
    <t>СН-2, всего Р2.1.</t>
  </si>
  <si>
    <t>НН, всего Р2.1.</t>
  </si>
  <si>
    <t>Таблица № Р2.2</t>
  </si>
  <si>
    <t xml:space="preserve">Напряже-
ние, кВ </t>
  </si>
  <si>
    <t>Количе
ство единиц измере
ния</t>
  </si>
  <si>
    <t>9=5*8</t>
  </si>
  <si>
    <t>11=5*10</t>
  </si>
  <si>
    <t>13=5*12</t>
  </si>
  <si>
    <t>15=5*14</t>
  </si>
  <si>
    <t>Отделитель с короткозамы
кателем</t>
  </si>
  <si>
    <t>Итого Р2.2.</t>
  </si>
  <si>
    <t>Единица 
оборудо
вания</t>
  </si>
  <si>
    <t>Единица 
измере-
ния</t>
  </si>
  <si>
    <t xml:space="preserve">Потери электроэнергии холостого хода в силовом трансформаторе   (автотрансформаторе) </t>
  </si>
  <si>
    <t>Примечание :</t>
  </si>
  <si>
    <t xml:space="preserve">Однотрансфор-маторная подстанция
 34/0,4 кВ </t>
  </si>
  <si>
    <t>Потери электроэнергии, всего и Х/Н</t>
  </si>
  <si>
    <t>Хозяйственные Нужды (только сетевой орг.)</t>
  </si>
  <si>
    <r>
      <t xml:space="preserve">Поступление эл.энергии в сеть </t>
    </r>
    <r>
      <rPr>
        <b/>
        <sz val="12"/>
        <rFont val="Times New Roman"/>
        <family val="1"/>
      </rPr>
      <t>ВН</t>
    </r>
    <r>
      <rPr>
        <sz val="12"/>
        <rFont val="Times New Roman"/>
        <family val="1"/>
      </rPr>
      <t xml:space="preserve"> (110 кВ)</t>
    </r>
  </si>
  <si>
    <r>
      <t>не сетевым организац.</t>
    </r>
    <r>
      <rPr>
        <b/>
        <sz val="12"/>
        <rFont val="Times New Roman"/>
        <family val="1"/>
      </rPr>
      <t>(Потребители сбытовой)</t>
    </r>
  </si>
  <si>
    <t>Потери электроэнергии, всего и "+" Х/Н</t>
  </si>
  <si>
    <t>Отпуск (передача) электроэнергии ТСО</t>
  </si>
  <si>
    <t>Индикс применяемый для графы "Товарная продукция" в Т. 1.30.</t>
  </si>
  <si>
    <t>п.1.3._п.1.4._п.1.5.п.1.30.</t>
  </si>
  <si>
    <t>(Ф.И.О.)</t>
  </si>
  <si>
    <t>Потребление сторонними потребителями</t>
  </si>
  <si>
    <t>по группам потребителей</t>
  </si>
  <si>
    <t>По Поступл. в сеть</t>
  </si>
  <si>
    <t>Буджет</t>
  </si>
  <si>
    <t>Прочие</t>
  </si>
  <si>
    <t>на собственное потребление</t>
  </si>
  <si>
    <t>на хозяйственные нужды</t>
  </si>
  <si>
    <t>на другие виды деятельности</t>
  </si>
  <si>
    <t>В целом по потребителям по предприятию</t>
  </si>
  <si>
    <t>Плановое число часов
использование мощности</t>
  </si>
  <si>
    <t>Коэффициент</t>
  </si>
  <si>
    <t>Баланс электрической энергии по сетям
ВН, СН1, СН2, и НН</t>
  </si>
  <si>
    <t>Электрическая мощность
 по диапазонам напряжения</t>
  </si>
  <si>
    <t>Расход электроэнергии на производственные нужды и Хозяйственные Нужды (если затраты не в Общехоз. Расх.)</t>
  </si>
  <si>
    <t>(продолжение)</t>
  </si>
  <si>
    <t>Таблица № Р2.2 (продолжение)</t>
  </si>
  <si>
    <t>Объем подстанций 35-1150 кВ, трансформаторных подстанций (ТП), комплексных трансформаторных подстанций (КТП)</t>
  </si>
  <si>
    <t xml:space="preserve"> и распределительных пунктов(РП) 0,4-20 кВ в условных единицах. </t>
  </si>
  <si>
    <r>
      <t xml:space="preserve">Трансформировано из </t>
    </r>
    <r>
      <rPr>
        <b/>
        <sz val="12"/>
        <rFont val="Times New Roman"/>
        <family val="1"/>
      </rPr>
      <t>СН1</t>
    </r>
    <r>
      <rPr>
        <sz val="12"/>
        <rFont val="Times New Roman"/>
        <family val="1"/>
      </rPr>
      <t xml:space="preserve"> (35 кВ в: НН)</t>
    </r>
  </si>
  <si>
    <r>
      <t xml:space="preserve">Трансформировано из </t>
    </r>
    <r>
      <rPr>
        <b/>
        <sz val="12"/>
        <rFont val="Times New Roman"/>
        <family val="1"/>
      </rPr>
      <t>СН2</t>
    </r>
    <r>
      <rPr>
        <sz val="12"/>
        <rFont val="Times New Roman"/>
        <family val="1"/>
      </rPr>
      <t xml:space="preserve"> (10-6 кВ в: НН)</t>
    </r>
  </si>
  <si>
    <r>
      <t xml:space="preserve">Трансформировано из </t>
    </r>
    <r>
      <rPr>
        <b/>
        <sz val="12"/>
        <rFont val="Times New Roman"/>
        <family val="1"/>
      </rPr>
      <t>ВН</t>
    </r>
    <r>
      <rPr>
        <sz val="12"/>
        <rFont val="Times New Roman"/>
        <family val="1"/>
      </rPr>
      <t xml:space="preserve"> (110 кВ в: НН)</t>
    </r>
  </si>
  <si>
    <t>28.1</t>
  </si>
  <si>
    <t>28.2</t>
  </si>
  <si>
    <t>28.3</t>
  </si>
  <si>
    <t>Трансформировано в: НН, Всего)</t>
  </si>
  <si>
    <t>Поступление эл.энергии из смежной сети, МСК</t>
  </si>
  <si>
    <t>25.3</t>
  </si>
  <si>
    <t>Трансформировано из ВН (110 кВ в: СН2)</t>
  </si>
  <si>
    <t>Трансформировано из ВН (35 кВ в: СН2)</t>
  </si>
  <si>
    <t>Трансформировано в: СН2, Всего)</t>
  </si>
  <si>
    <t>19.3.</t>
  </si>
  <si>
    <r>
      <t xml:space="preserve">Трансформировано из </t>
    </r>
    <r>
      <rPr>
        <b/>
        <sz val="12"/>
        <rFont val="Times New Roman"/>
        <family val="1"/>
      </rPr>
      <t>ВН</t>
    </r>
    <r>
      <rPr>
        <sz val="12"/>
        <rFont val="Times New Roman"/>
        <family val="1"/>
      </rPr>
      <t xml:space="preserve"> (110 кВ в: </t>
    </r>
    <r>
      <rPr>
        <b/>
        <sz val="12"/>
        <rFont val="Times New Roman"/>
        <family val="1"/>
      </rPr>
      <t>СН1</t>
    </r>
    <r>
      <rPr>
        <sz val="12"/>
        <rFont val="Times New Roman"/>
        <family val="1"/>
      </rPr>
      <t>)</t>
    </r>
  </si>
  <si>
    <r>
      <t xml:space="preserve">Трансформировано в: </t>
    </r>
    <r>
      <rPr>
        <b/>
        <sz val="12"/>
        <rFont val="Times New Roman"/>
        <family val="1"/>
      </rPr>
      <t>СН1, Всего</t>
    </r>
  </si>
  <si>
    <t>12.3.</t>
  </si>
  <si>
    <r>
      <t xml:space="preserve">Поступление эл.энергии из смежной сети, </t>
    </r>
    <r>
      <rPr>
        <b/>
        <sz val="12"/>
        <rFont val="Times New Roman"/>
        <family val="1"/>
      </rPr>
      <t>МСК</t>
    </r>
  </si>
  <si>
    <t>Исполнитель, должность, название предприятия</t>
  </si>
  <si>
    <t>Руководитель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</si>
</sst>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0"/>
    <numFmt numFmtId="167" formatCode="0.0000"/>
    <numFmt numFmtId="168" formatCode="#,##0.000"/>
    <numFmt numFmtId="169" formatCode="#,##0.0"/>
    <numFmt numFmtId="170" formatCode="#,##0.0000"/>
    <numFmt numFmtId="171" formatCode="General_)"/>
    <numFmt numFmtId="172" formatCode="&quot;$&quot;#,##0_);[Red]\(&quot;$&quot;#,##0\)"/>
    <numFmt numFmtId="173" formatCode="_-* #,##0.0_р_._-;\-* #,##0.0_р_._-;_-* &quot;-&quot;??_р_._-;_-@_-"/>
    <numFmt numFmtId="174" formatCode="#,##0.00000"/>
    <numFmt numFmtId="175" formatCode="_-* #,##0.000_р_._-;\-* #,##0.000_р_._-;_-* &quot;-&quot;??_р_._-;_-@_-"/>
    <numFmt numFmtId="176" formatCode="_-* #,##0.00000_р_._-;\-* #,##0.00000_р_._-;_-* &quot;-&quot;??_р_._-;_-@_-"/>
    <numFmt numFmtId="177" formatCode="#,##0.000000"/>
    <numFmt numFmtId="178" formatCode="0.000000"/>
    <numFmt numFmtId="179" formatCode="#,##0.00000000"/>
    <numFmt numFmtId="180" formatCode="0.00000000"/>
    <numFmt numFmtId="181" formatCode="0.0000000"/>
    <numFmt numFmtId="182" formatCode="#,##0.0000000"/>
    <numFmt numFmtId="183" formatCode="_-* #,##0.0000_р_._-;\-* #,##0.0000_р_._-;_-* &quot;-&quot;??_р_._-;_-@_-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100">
    <font>
      <sz val="9"/>
      <name val="Tahoma"/>
      <family val="2"/>
    </font>
    <font>
      <sz val="10"/>
      <name val="Times New Roman Cyr"/>
      <family val="0"/>
    </font>
    <font>
      <sz val="10"/>
      <name val="Times New Roman CYR"/>
      <family val="1"/>
    </font>
    <font>
      <u val="single"/>
      <sz val="10"/>
      <color indexed="12"/>
      <name val="Times New Roman Cyr"/>
      <family val="0"/>
    </font>
    <font>
      <u val="single"/>
      <sz val="10"/>
      <color indexed="36"/>
      <name val="Times New Roman Cyr"/>
      <family val="0"/>
    </font>
    <font>
      <sz val="10"/>
      <name val="Arial Cyr"/>
      <family val="2"/>
    </font>
    <font>
      <sz val="10"/>
      <color indexed="10"/>
      <name val="Times New Roman Cyr"/>
      <family val="0"/>
    </font>
    <font>
      <b/>
      <sz val="10"/>
      <color indexed="12"/>
      <name val="Arial Cyr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name val="NTHarmonica"/>
      <family val="0"/>
    </font>
    <font>
      <sz val="8"/>
      <name val="Arial Cyr"/>
      <family val="0"/>
    </font>
    <font>
      <sz val="8"/>
      <name val="Tahoma"/>
      <family val="2"/>
    </font>
    <font>
      <sz val="12"/>
      <name val="Tahoma"/>
      <family val="2"/>
    </font>
    <font>
      <u val="single"/>
      <sz val="10"/>
      <color indexed="12"/>
      <name val="Arial Cyr"/>
      <family val="0"/>
    </font>
    <font>
      <sz val="9"/>
      <color indexed="10"/>
      <name val="Tahoma"/>
      <family val="2"/>
    </font>
    <font>
      <b/>
      <sz val="12"/>
      <name val="Franklin Gothic Medium"/>
      <family val="2"/>
    </font>
    <font>
      <b/>
      <sz val="8"/>
      <name val="Tahoma"/>
      <family val="2"/>
    </font>
    <font>
      <b/>
      <sz val="10"/>
      <name val="Franklin Gothic Medium"/>
      <family val="2"/>
    </font>
    <font>
      <sz val="6"/>
      <name val="Tahoma"/>
      <family val="2"/>
    </font>
    <font>
      <b/>
      <sz val="10"/>
      <color indexed="10"/>
      <name val="Times New Roman CYR"/>
      <family val="0"/>
    </font>
    <font>
      <sz val="8"/>
      <color indexed="10"/>
      <name val="Tahoma"/>
      <family val="2"/>
    </font>
    <font>
      <sz val="10"/>
      <name val="Arial"/>
      <family val="2"/>
    </font>
    <font>
      <sz val="9"/>
      <name val="Arial"/>
      <family val="2"/>
    </font>
    <font>
      <b/>
      <sz val="8"/>
      <name val="Franklin Gothic Medium"/>
      <family val="2"/>
    </font>
    <font>
      <sz val="8"/>
      <name val="Arial"/>
      <family val="2"/>
    </font>
    <font>
      <u val="single"/>
      <sz val="12"/>
      <color indexed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2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9"/>
      <name val="Times New Roman"/>
      <family val="1"/>
    </font>
    <font>
      <sz val="12"/>
      <color indexed="9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2"/>
      <color indexed="10"/>
      <name val="Times New Roman"/>
      <family val="1"/>
    </font>
    <font>
      <b/>
      <sz val="2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u val="single"/>
      <sz val="10"/>
      <color indexed="12"/>
      <name val="Times New Roman"/>
      <family val="1"/>
    </font>
    <font>
      <b/>
      <sz val="10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"/>
      <family val="1"/>
    </font>
    <font>
      <sz val="10"/>
      <color indexed="10"/>
      <name val="Times New Roman"/>
      <family val="1"/>
    </font>
    <font>
      <sz val="2"/>
      <name val="Tahoma"/>
      <family val="2"/>
    </font>
    <font>
      <b/>
      <sz val="14"/>
      <name val="Times New Roman"/>
      <family val="1"/>
    </font>
    <font>
      <sz val="8"/>
      <color indexed="10"/>
      <name val="Times New Roman"/>
      <family val="1"/>
    </font>
    <font>
      <sz val="6"/>
      <name val="Times New Roman"/>
      <family val="1"/>
    </font>
    <font>
      <sz val="2"/>
      <name val="Arial"/>
      <family val="2"/>
    </font>
    <font>
      <sz val="10"/>
      <name val="Tahoma"/>
      <family val="2"/>
    </font>
    <font>
      <sz val="2"/>
      <color indexed="9"/>
      <name val="Times New Roman"/>
      <family val="1"/>
    </font>
    <font>
      <sz val="2"/>
      <color indexed="9"/>
      <name val="Arial"/>
      <family val="2"/>
    </font>
    <font>
      <b/>
      <sz val="10"/>
      <name val="Arial"/>
      <family val="2"/>
    </font>
    <font>
      <sz val="13"/>
      <name val="Times New Roman"/>
      <family val="1"/>
    </font>
    <font>
      <sz val="13"/>
      <color indexed="9"/>
      <name val="Times New Roman"/>
      <family val="1"/>
    </font>
    <font>
      <u val="single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lightDown">
        <fgColor indexed="22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86">
    <border>
      <left/>
      <right/>
      <top/>
      <bottom/>
      <diagonal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8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83" fillId="2" borderId="0" applyNumberFormat="0" applyBorder="0" applyAlignment="0" applyProtection="0"/>
    <xf numFmtId="0" fontId="83" fillId="3" borderId="0" applyNumberFormat="0" applyBorder="0" applyAlignment="0" applyProtection="0"/>
    <xf numFmtId="0" fontId="83" fillId="4" borderId="0" applyNumberFormat="0" applyBorder="0" applyAlignment="0" applyProtection="0"/>
    <xf numFmtId="0" fontId="83" fillId="5" borderId="0" applyNumberFormat="0" applyBorder="0" applyAlignment="0" applyProtection="0"/>
    <xf numFmtId="0" fontId="83" fillId="6" borderId="0" applyNumberFormat="0" applyBorder="0" applyAlignment="0" applyProtection="0"/>
    <xf numFmtId="0" fontId="83" fillId="7" borderId="0" applyNumberFormat="0" applyBorder="0" applyAlignment="0" applyProtection="0"/>
    <xf numFmtId="0" fontId="83" fillId="8" borderId="0" applyNumberFormat="0" applyBorder="0" applyAlignment="0" applyProtection="0"/>
    <xf numFmtId="0" fontId="83" fillId="9" borderId="0" applyNumberFormat="0" applyBorder="0" applyAlignment="0" applyProtection="0"/>
    <xf numFmtId="0" fontId="83" fillId="10" borderId="0" applyNumberFormat="0" applyBorder="0" applyAlignment="0" applyProtection="0"/>
    <xf numFmtId="0" fontId="83" fillId="11" borderId="0" applyNumberFormat="0" applyBorder="0" applyAlignment="0" applyProtection="0"/>
    <xf numFmtId="0" fontId="83" fillId="12" borderId="0" applyNumberFormat="0" applyBorder="0" applyAlignment="0" applyProtection="0"/>
    <xf numFmtId="0" fontId="83" fillId="13" borderId="0" applyNumberFormat="0" applyBorder="0" applyAlignment="0" applyProtection="0"/>
    <xf numFmtId="0" fontId="84" fillId="14" borderId="0" applyNumberFormat="0" applyBorder="0" applyAlignment="0" applyProtection="0"/>
    <xf numFmtId="0" fontId="84" fillId="15" borderId="0" applyNumberFormat="0" applyBorder="0" applyAlignment="0" applyProtection="0"/>
    <xf numFmtId="0" fontId="84" fillId="16" borderId="0" applyNumberFormat="0" applyBorder="0" applyAlignment="0" applyProtection="0"/>
    <xf numFmtId="0" fontId="84" fillId="17" borderId="0" applyNumberFormat="0" applyBorder="0" applyAlignment="0" applyProtection="0"/>
    <xf numFmtId="0" fontId="84" fillId="18" borderId="0" applyNumberFormat="0" applyBorder="0" applyAlignment="0" applyProtection="0"/>
    <xf numFmtId="0" fontId="84" fillId="19" borderId="0" applyNumberFormat="0" applyBorder="0" applyAlignment="0" applyProtection="0"/>
    <xf numFmtId="172" fontId="11" fillId="0" borderId="0" applyFont="0" applyFill="0" applyBorder="0" applyAlignment="0" applyProtection="0"/>
    <xf numFmtId="49" fontId="0" fillId="0" borderId="0" applyBorder="0">
      <alignment vertical="top"/>
      <protection/>
    </xf>
    <xf numFmtId="0" fontId="12" fillId="0" borderId="0">
      <alignment/>
      <protection/>
    </xf>
    <xf numFmtId="0" fontId="12" fillId="0" borderId="0" applyNumberFormat="0">
      <alignment horizontal="left"/>
      <protection/>
    </xf>
    <xf numFmtId="0" fontId="84" fillId="20" borderId="0" applyNumberFormat="0" applyBorder="0" applyAlignment="0" applyProtection="0"/>
    <xf numFmtId="0" fontId="84" fillId="21" borderId="0" applyNumberFormat="0" applyBorder="0" applyAlignment="0" applyProtection="0"/>
    <xf numFmtId="0" fontId="84" fillId="22" borderId="0" applyNumberFormat="0" applyBorder="0" applyAlignment="0" applyProtection="0"/>
    <xf numFmtId="0" fontId="84" fillId="23" borderId="0" applyNumberFormat="0" applyBorder="0" applyAlignment="0" applyProtection="0"/>
    <xf numFmtId="0" fontId="84" fillId="24" borderId="0" applyNumberFormat="0" applyBorder="0" applyAlignment="0" applyProtection="0"/>
    <xf numFmtId="0" fontId="84" fillId="25" borderId="0" applyNumberFormat="0" applyBorder="0" applyAlignment="0" applyProtection="0"/>
    <xf numFmtId="171" fontId="5" fillId="0" borderId="1">
      <alignment/>
      <protection locked="0"/>
    </xf>
    <xf numFmtId="0" fontId="85" fillId="26" borderId="2" applyNumberFormat="0" applyAlignment="0" applyProtection="0"/>
    <xf numFmtId="0" fontId="86" fillId="27" borderId="3" applyNumberFormat="0" applyAlignment="0" applyProtection="0"/>
    <xf numFmtId="0" fontId="87" fillId="27" borderId="2" applyNumberFormat="0" applyAlignment="0" applyProtection="0"/>
    <xf numFmtId="0" fontId="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0" applyBorder="0">
      <alignment horizontal="center" vertical="center" wrapText="1"/>
      <protection/>
    </xf>
    <xf numFmtId="0" fontId="88" fillId="0" borderId="4" applyNumberFormat="0" applyFill="0" applyAlignment="0" applyProtection="0"/>
    <xf numFmtId="0" fontId="89" fillId="0" borderId="5" applyNumberFormat="0" applyFill="0" applyAlignment="0" applyProtection="0"/>
    <xf numFmtId="0" fontId="90" fillId="0" borderId="6" applyNumberFormat="0" applyFill="0" applyAlignment="0" applyProtection="0"/>
    <xf numFmtId="0" fontId="90" fillId="0" borderId="0" applyNumberFormat="0" applyFill="0" applyBorder="0" applyAlignment="0" applyProtection="0"/>
    <xf numFmtId="0" fontId="9" fillId="0" borderId="7" applyBorder="0">
      <alignment horizontal="center" vertical="center" wrapText="1"/>
      <protection/>
    </xf>
    <xf numFmtId="171" fontId="7" fillId="28" borderId="1">
      <alignment/>
      <protection/>
    </xf>
    <xf numFmtId="4" fontId="0" fillId="29" borderId="8" applyBorder="0">
      <alignment horizontal="right"/>
      <protection/>
    </xf>
    <xf numFmtId="0" fontId="91" fillId="0" borderId="9" applyNumberFormat="0" applyFill="0" applyAlignment="0" applyProtection="0"/>
    <xf numFmtId="0" fontId="92" fillId="30" borderId="10" applyNumberFormat="0" applyAlignment="0" applyProtection="0"/>
    <xf numFmtId="0" fontId="14" fillId="0" borderId="0">
      <alignment horizontal="center" vertical="top" wrapText="1"/>
      <protection/>
    </xf>
    <xf numFmtId="0" fontId="15" fillId="0" borderId="0">
      <alignment horizontal="center" vertical="center" wrapText="1"/>
      <protection/>
    </xf>
    <xf numFmtId="0" fontId="13" fillId="31" borderId="0" applyFill="0">
      <alignment wrapText="1"/>
      <protection/>
    </xf>
    <xf numFmtId="0" fontId="93" fillId="0" borderId="0" applyNumberFormat="0" applyFill="0" applyBorder="0" applyAlignment="0" applyProtection="0"/>
    <xf numFmtId="0" fontId="94" fillId="32" borderId="0" applyNumberFormat="0" applyBorder="0" applyAlignment="0" applyProtection="0"/>
    <xf numFmtId="0" fontId="33" fillId="0" borderId="0">
      <alignment/>
      <protection/>
    </xf>
    <xf numFmtId="0" fontId="34" fillId="0" borderId="0">
      <alignment/>
      <protection/>
    </xf>
    <xf numFmtId="0" fontId="33" fillId="0" borderId="0">
      <alignment/>
      <protection/>
    </xf>
    <xf numFmtId="0" fontId="4" fillId="0" borderId="0" applyNumberFormat="0" applyFill="0" applyBorder="0" applyAlignment="0" applyProtection="0"/>
    <xf numFmtId="0" fontId="95" fillId="33" borderId="0" applyNumberFormat="0" applyBorder="0" applyAlignment="0" applyProtection="0"/>
    <xf numFmtId="0" fontId="96" fillId="0" borderId="0" applyNumberFormat="0" applyFill="0" applyBorder="0" applyAlignment="0" applyProtection="0"/>
    <xf numFmtId="0" fontId="0" fillId="34" borderId="11" applyNumberFormat="0" applyFont="0" applyAlignment="0" applyProtection="0"/>
    <xf numFmtId="9" fontId="1" fillId="0" borderId="0" applyFont="0" applyFill="0" applyBorder="0" applyAlignment="0" applyProtection="0"/>
    <xf numFmtId="0" fontId="97" fillId="0" borderId="12" applyNumberFormat="0" applyFill="0" applyAlignment="0" applyProtection="0"/>
    <xf numFmtId="0" fontId="10" fillId="0" borderId="0">
      <alignment/>
      <protection/>
    </xf>
    <xf numFmtId="0" fontId="98" fillId="0" borderId="0" applyNumberFormat="0" applyFill="0" applyBorder="0" applyAlignment="0" applyProtection="0"/>
    <xf numFmtId="49" fontId="13" fillId="0" borderId="0">
      <alignment horizontal="center"/>
      <protection/>
    </xf>
    <xf numFmtId="41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" fontId="0" fillId="31" borderId="0" applyFont="0" applyBorder="0">
      <alignment horizontal="right"/>
      <protection/>
    </xf>
    <xf numFmtId="4" fontId="0" fillId="31" borderId="13" applyBorder="0">
      <alignment horizontal="right"/>
      <protection/>
    </xf>
    <xf numFmtId="4" fontId="0" fillId="35" borderId="14" applyBorder="0">
      <alignment horizontal="right"/>
      <protection/>
    </xf>
    <xf numFmtId="0" fontId="99" fillId="36" borderId="0" applyNumberFormat="0" applyBorder="0" applyAlignment="0" applyProtection="0"/>
  </cellStyleXfs>
  <cellXfs count="990">
    <xf numFmtId="49" fontId="0" fillId="0" borderId="0" xfId="0" applyNumberFormat="1" applyAlignment="1">
      <alignment vertical="top"/>
    </xf>
    <xf numFmtId="49" fontId="0" fillId="0" borderId="0" xfId="15" applyNumberFormat="1" applyFont="1" applyBorder="1" applyAlignment="1">
      <alignment vertical="top"/>
      <protection/>
    </xf>
    <xf numFmtId="49" fontId="0" fillId="0" borderId="8" xfId="15" applyNumberFormat="1" applyFont="1" applyBorder="1" applyAlignment="1">
      <alignment vertical="top"/>
      <protection/>
    </xf>
    <xf numFmtId="0" fontId="2" fillId="0" borderId="0" xfId="15" applyNumberFormat="1" applyFont="1" applyFill="1" applyBorder="1" applyAlignment="1" applyProtection="1">
      <alignment vertical="top" wrapText="1"/>
      <protection/>
    </xf>
    <xf numFmtId="0" fontId="9" fillId="0" borderId="8" xfId="58" applyBorder="1">
      <alignment horizontal="center" vertical="center" wrapText="1"/>
      <protection/>
    </xf>
    <xf numFmtId="4" fontId="0" fillId="31" borderId="8" xfId="84" applyBorder="1">
      <alignment horizontal="right"/>
      <protection/>
    </xf>
    <xf numFmtId="0" fontId="9" fillId="0" borderId="15" xfId="58" applyBorder="1">
      <alignment horizontal="center" vertical="center" wrapText="1"/>
      <protection/>
    </xf>
    <xf numFmtId="49" fontId="0" fillId="0" borderId="0" xfId="15" applyNumberFormat="1" applyFont="1" applyAlignment="1">
      <alignment horizontal="right" vertical="top"/>
      <protection/>
    </xf>
    <xf numFmtId="49" fontId="0" fillId="0" borderId="0" xfId="15" applyNumberFormat="1" applyFont="1" applyAlignment="1">
      <alignment vertical="top" wrapText="1"/>
      <protection/>
    </xf>
    <xf numFmtId="4" fontId="0" fillId="29" borderId="8" xfId="60" applyBorder="1">
      <alignment horizontal="right"/>
      <protection/>
    </xf>
    <xf numFmtId="4" fontId="0" fillId="31" borderId="8" xfId="85" applyBorder="1">
      <alignment horizontal="right"/>
      <protection/>
    </xf>
    <xf numFmtId="49" fontId="0" fillId="0" borderId="8" xfId="15" applyNumberFormat="1" applyFont="1" applyBorder="1" applyAlignment="1">
      <alignment vertical="top" wrapText="1"/>
      <protection/>
    </xf>
    <xf numFmtId="0" fontId="9" fillId="0" borderId="0" xfId="58" applyBorder="1">
      <alignment horizontal="center" vertical="center" wrapText="1"/>
      <protection/>
    </xf>
    <xf numFmtId="0" fontId="8" fillId="0" borderId="0" xfId="53" applyAlignment="1">
      <alignment horizontal="centerContinuous" vertical="center" wrapText="1"/>
      <protection/>
    </xf>
    <xf numFmtId="0" fontId="9" fillId="0" borderId="8" xfId="58" applyFont="1" applyBorder="1" applyAlignment="1">
      <alignment horizontal="center" vertical="center" wrapText="1"/>
      <protection/>
    </xf>
    <xf numFmtId="49" fontId="9" fillId="0" borderId="0" xfId="15" applyNumberFormat="1" applyFont="1" applyAlignment="1">
      <alignment vertical="top" wrapText="1"/>
      <protection/>
    </xf>
    <xf numFmtId="49" fontId="0" fillId="0" borderId="0" xfId="15" applyNumberFormat="1" applyFont="1" applyAlignment="1">
      <alignment vertical="top" wrapText="1"/>
      <protection/>
    </xf>
    <xf numFmtId="4" fontId="0" fillId="29" borderId="8" xfId="60" applyBorder="1" applyProtection="1">
      <alignment horizontal="right"/>
      <protection/>
    </xf>
    <xf numFmtId="49" fontId="0" fillId="0" borderId="8" xfId="15" applyNumberFormat="1" applyFont="1" applyBorder="1" applyAlignment="1">
      <alignment horizontal="center" vertical="top" wrapText="1"/>
      <protection/>
    </xf>
    <xf numFmtId="4" fontId="0" fillId="29" borderId="8" xfId="60" applyFont="1" applyBorder="1" applyProtection="1">
      <alignment horizontal="right"/>
      <protection/>
    </xf>
    <xf numFmtId="49" fontId="19" fillId="0" borderId="0" xfId="15" applyNumberFormat="1" applyFont="1" applyAlignment="1">
      <alignment vertical="top"/>
      <protection/>
    </xf>
    <xf numFmtId="169" fontId="0" fillId="31" borderId="8" xfId="84" applyNumberFormat="1" applyBorder="1">
      <alignment horizontal="right"/>
      <protection/>
    </xf>
    <xf numFmtId="4" fontId="26" fillId="0" borderId="0" xfId="15" applyNumberFormat="1" applyFont="1" applyFill="1" applyBorder="1" applyAlignment="1" applyProtection="1">
      <alignment horizontal="center" vertical="center"/>
      <protection/>
    </xf>
    <xf numFmtId="49" fontId="0" fillId="0" borderId="0" xfId="15" applyNumberFormat="1" applyFont="1" applyAlignment="1" applyProtection="1">
      <alignment vertical="top"/>
      <protection/>
    </xf>
    <xf numFmtId="49" fontId="0" fillId="0" borderId="0" xfId="15" applyNumberFormat="1" applyFont="1" applyAlignment="1" applyProtection="1">
      <alignment vertical="top" wrapText="1"/>
      <protection/>
    </xf>
    <xf numFmtId="49" fontId="0" fillId="0" borderId="8" xfId="15" applyNumberFormat="1" applyFont="1" applyBorder="1" applyAlignment="1" applyProtection="1">
      <alignment vertical="top" wrapText="1"/>
      <protection/>
    </xf>
    <xf numFmtId="49" fontId="0" fillId="0" borderId="8" xfId="15" applyNumberFormat="1" applyFont="1" applyBorder="1" applyAlignment="1" applyProtection="1">
      <alignment horizontal="left" vertical="top" wrapText="1" indent="2"/>
      <protection/>
    </xf>
    <xf numFmtId="49" fontId="0" fillId="0" borderId="8" xfId="15" applyNumberFormat="1" applyFont="1" applyBorder="1" applyAlignment="1" applyProtection="1">
      <alignment horizontal="left" vertical="center" wrapText="1" indent="2"/>
      <protection/>
    </xf>
    <xf numFmtId="49" fontId="0" fillId="0" borderId="16" xfId="15" applyNumberFormat="1" applyFont="1" applyBorder="1" applyAlignment="1" applyProtection="1">
      <alignment horizontal="left" vertical="center" wrapText="1" indent="2"/>
      <protection/>
    </xf>
    <xf numFmtId="49" fontId="6" fillId="0" borderId="0" xfId="15" applyNumberFormat="1" applyFont="1" applyAlignment="1" applyProtection="1">
      <alignment vertical="top"/>
      <protection/>
    </xf>
    <xf numFmtId="49" fontId="0" fillId="0" borderId="8" xfId="15" applyNumberFormat="1" applyFont="1" applyBorder="1" applyAlignment="1" applyProtection="1">
      <alignment horizontal="left" vertical="center" wrapText="1" indent="1"/>
      <protection/>
    </xf>
    <xf numFmtId="49" fontId="9" fillId="0" borderId="17" xfId="15" applyNumberFormat="1" applyFont="1" applyBorder="1" applyAlignment="1" applyProtection="1">
      <alignment vertical="top" wrapText="1"/>
      <protection/>
    </xf>
    <xf numFmtId="176" fontId="25" fillId="0" borderId="0" xfId="15" applyNumberFormat="1" applyFont="1" applyAlignment="1" applyProtection="1">
      <alignment vertical="top"/>
      <protection/>
    </xf>
    <xf numFmtId="49" fontId="0" fillId="0" borderId="0" xfId="15" applyNumberFormat="1" applyFont="1" applyAlignment="1" applyProtection="1">
      <alignment horizontal="center" vertical="center"/>
      <protection/>
    </xf>
    <xf numFmtId="0" fontId="9" fillId="0" borderId="18" xfId="58" applyBorder="1" applyAlignment="1" applyProtection="1">
      <alignment horizontal="center" vertical="center" wrapText="1"/>
      <protection/>
    </xf>
    <xf numFmtId="0" fontId="9" fillId="0" borderId="19" xfId="58" applyBorder="1" applyAlignment="1" applyProtection="1">
      <alignment horizontal="center" vertical="center" wrapText="1"/>
      <protection/>
    </xf>
    <xf numFmtId="0" fontId="9" fillId="0" borderId="20" xfId="58" applyBorder="1" applyAlignment="1" applyProtection="1">
      <alignment horizontal="center" vertical="center" wrapText="1"/>
      <protection/>
    </xf>
    <xf numFmtId="0" fontId="9" fillId="0" borderId="21" xfId="58" applyBorder="1" applyAlignment="1" applyProtection="1">
      <alignment horizontal="center" vertical="center" wrapText="1"/>
      <protection/>
    </xf>
    <xf numFmtId="0" fontId="9" fillId="0" borderId="22" xfId="58" applyBorder="1" applyAlignment="1" applyProtection="1">
      <alignment horizontal="center" vertical="center" wrapText="1"/>
      <protection/>
    </xf>
    <xf numFmtId="49" fontId="0" fillId="0" borderId="13" xfId="15" applyNumberFormat="1" applyFont="1" applyBorder="1" applyAlignment="1" applyProtection="1">
      <alignment horizontal="center" vertical="center"/>
      <protection/>
    </xf>
    <xf numFmtId="49" fontId="0" fillId="0" borderId="14" xfId="15" applyNumberFormat="1" applyFont="1" applyBorder="1" applyAlignment="1" applyProtection="1">
      <alignment vertical="top" wrapText="1"/>
      <protection/>
    </xf>
    <xf numFmtId="49" fontId="0" fillId="0" borderId="23" xfId="15" applyNumberFormat="1" applyFont="1" applyBorder="1" applyAlignment="1" applyProtection="1">
      <alignment vertical="top" wrapText="1"/>
      <protection/>
    </xf>
    <xf numFmtId="49" fontId="0" fillId="0" borderId="24" xfId="15" applyNumberFormat="1" applyFont="1" applyBorder="1" applyAlignment="1" applyProtection="1">
      <alignment horizontal="center" vertical="center" wrapText="1"/>
      <protection/>
    </xf>
    <xf numFmtId="49" fontId="0" fillId="0" borderId="25" xfId="15" applyNumberFormat="1" applyFont="1" applyBorder="1" applyAlignment="1" applyProtection="1">
      <alignment vertical="top" wrapText="1"/>
      <protection/>
    </xf>
    <xf numFmtId="49" fontId="0" fillId="0" borderId="26" xfId="15" applyNumberFormat="1" applyFont="1" applyBorder="1" applyAlignment="1" applyProtection="1">
      <alignment horizontal="center" vertical="center"/>
      <protection/>
    </xf>
    <xf numFmtId="49" fontId="0" fillId="0" borderId="27" xfId="15" applyNumberFormat="1" applyFont="1" applyBorder="1" applyAlignment="1" applyProtection="1">
      <alignment vertical="top" wrapText="1"/>
      <protection/>
    </xf>
    <xf numFmtId="49" fontId="0" fillId="0" borderId="28" xfId="15" applyNumberFormat="1" applyFont="1" applyBorder="1" applyAlignment="1" applyProtection="1">
      <alignment vertical="top" wrapText="1"/>
      <protection/>
    </xf>
    <xf numFmtId="49" fontId="0" fillId="0" borderId="29" xfId="15" applyNumberFormat="1" applyFont="1" applyBorder="1" applyAlignment="1" applyProtection="1">
      <alignment horizontal="center" vertical="center" wrapText="1"/>
      <protection/>
    </xf>
    <xf numFmtId="49" fontId="0" fillId="0" borderId="30" xfId="15" applyNumberFormat="1" applyFont="1" applyBorder="1" applyAlignment="1" applyProtection="1">
      <alignment vertical="top" wrapText="1"/>
      <protection/>
    </xf>
    <xf numFmtId="49" fontId="18" fillId="0" borderId="26" xfId="15" applyNumberFormat="1" applyFont="1" applyBorder="1" applyAlignment="1" applyProtection="1">
      <alignment horizontal="center" vertical="center"/>
      <protection/>
    </xf>
    <xf numFmtId="49" fontId="18" fillId="0" borderId="27" xfId="15" applyNumberFormat="1" applyFont="1" applyBorder="1" applyAlignment="1" applyProtection="1">
      <alignment vertical="top" wrapText="1"/>
      <protection/>
    </xf>
    <xf numFmtId="49" fontId="18" fillId="0" borderId="28" xfId="15" applyNumberFormat="1" applyFont="1" applyBorder="1" applyAlignment="1" applyProtection="1">
      <alignment vertical="top" wrapText="1"/>
      <protection/>
    </xf>
    <xf numFmtId="49" fontId="18" fillId="0" borderId="29" xfId="15" applyNumberFormat="1" applyFont="1" applyBorder="1" applyAlignment="1" applyProtection="1">
      <alignment horizontal="center" vertical="center" wrapText="1"/>
      <protection/>
    </xf>
    <xf numFmtId="49" fontId="18" fillId="0" borderId="30" xfId="15" applyNumberFormat="1" applyFont="1" applyBorder="1" applyAlignment="1" applyProtection="1">
      <alignment vertical="top" wrapText="1"/>
      <protection/>
    </xf>
    <xf numFmtId="49" fontId="18" fillId="0" borderId="0" xfId="15" applyNumberFormat="1" applyFont="1" applyAlignment="1" applyProtection="1">
      <alignment vertical="top"/>
      <protection/>
    </xf>
    <xf numFmtId="49" fontId="9" fillId="0" borderId="26" xfId="15" applyNumberFormat="1" applyFont="1" applyBorder="1" applyAlignment="1" applyProtection="1">
      <alignment horizontal="center" vertical="center"/>
      <protection/>
    </xf>
    <xf numFmtId="49" fontId="9" fillId="0" borderId="27" xfId="15" applyNumberFormat="1" applyFont="1" applyBorder="1" applyAlignment="1" applyProtection="1">
      <alignment vertical="top" wrapText="1"/>
      <protection/>
    </xf>
    <xf numFmtId="49" fontId="0" fillId="0" borderId="18" xfId="15" applyNumberFormat="1" applyFont="1" applyBorder="1" applyAlignment="1" applyProtection="1">
      <alignment horizontal="center" vertical="center"/>
      <protection/>
    </xf>
    <xf numFmtId="49" fontId="0" fillId="0" borderId="31" xfId="15" applyNumberFormat="1" applyFont="1" applyBorder="1" applyAlignment="1" applyProtection="1">
      <alignment vertical="top" wrapText="1"/>
      <protection/>
    </xf>
    <xf numFmtId="49" fontId="0" fillId="0" borderId="32" xfId="15" applyNumberFormat="1" applyFont="1" applyBorder="1" applyAlignment="1" applyProtection="1">
      <alignment vertical="top" wrapText="1"/>
      <protection/>
    </xf>
    <xf numFmtId="49" fontId="0" fillId="0" borderId="33" xfId="15" applyNumberFormat="1" applyFont="1" applyBorder="1" applyAlignment="1" applyProtection="1">
      <alignment vertical="top" wrapText="1"/>
      <protection/>
    </xf>
    <xf numFmtId="49" fontId="0" fillId="0" borderId="21" xfId="15" applyNumberFormat="1" applyFont="1" applyBorder="1" applyAlignment="1" applyProtection="1">
      <alignment horizontal="center" vertical="center" wrapText="1"/>
      <protection/>
    </xf>
    <xf numFmtId="49" fontId="0" fillId="0" borderId="34" xfId="15" applyNumberFormat="1" applyFont="1" applyBorder="1" applyAlignment="1" applyProtection="1">
      <alignment vertical="top" wrapText="1"/>
      <protection/>
    </xf>
    <xf numFmtId="49" fontId="0" fillId="0" borderId="35" xfId="15" applyNumberFormat="1" applyFont="1" applyFill="1" applyBorder="1" applyAlignment="1" applyProtection="1">
      <alignment horizontal="center" vertical="center"/>
      <protection/>
    </xf>
    <xf numFmtId="49" fontId="0" fillId="0" borderId="0" xfId="15" applyNumberFormat="1" applyFont="1" applyFill="1" applyAlignment="1" applyProtection="1">
      <alignment vertical="top"/>
      <protection/>
    </xf>
    <xf numFmtId="0" fontId="8" fillId="0" borderId="0" xfId="53" applyFont="1" applyAlignment="1" applyProtection="1">
      <alignment horizontal="center" vertical="center"/>
      <protection/>
    </xf>
    <xf numFmtId="49" fontId="0" fillId="0" borderId="0" xfId="15" applyNumberFormat="1" applyFont="1" applyAlignment="1">
      <alignment horizontal="center" vertical="center"/>
      <protection/>
    </xf>
    <xf numFmtId="49" fontId="0" fillId="0" borderId="8" xfId="15" applyNumberFormat="1" applyFont="1" applyBorder="1" applyAlignment="1">
      <alignment horizontal="center" vertical="center" wrapText="1"/>
      <protection/>
    </xf>
    <xf numFmtId="0" fontId="0" fillId="0" borderId="27" xfId="15" applyNumberFormat="1" applyFont="1" applyBorder="1" applyAlignment="1">
      <alignment horizontal="center" vertical="center"/>
      <protection/>
    </xf>
    <xf numFmtId="0" fontId="0" fillId="0" borderId="36" xfId="15" applyNumberFormat="1" applyFont="1" applyBorder="1" applyAlignment="1">
      <alignment horizontal="center" vertical="center"/>
      <protection/>
    </xf>
    <xf numFmtId="0" fontId="0" fillId="0" borderId="0" xfId="15" applyNumberFormat="1" applyFont="1" applyAlignment="1" applyProtection="1">
      <alignment vertical="top"/>
      <protection/>
    </xf>
    <xf numFmtId="0" fontId="0" fillId="0" borderId="0" xfId="15" applyNumberFormat="1" applyFont="1" applyAlignment="1" applyProtection="1">
      <alignment horizontal="right" vertical="top"/>
      <protection/>
    </xf>
    <xf numFmtId="0" fontId="9" fillId="0" borderId="26" xfId="58" applyNumberFormat="1" applyBorder="1" applyProtection="1">
      <alignment horizontal="center" vertical="center" wrapText="1"/>
      <protection/>
    </xf>
    <xf numFmtId="0" fontId="9" fillId="0" borderId="8" xfId="58" applyNumberFormat="1" applyBorder="1" applyProtection="1">
      <alignment horizontal="center" vertical="center" wrapText="1"/>
      <protection/>
    </xf>
    <xf numFmtId="0" fontId="9" fillId="0" borderId="27" xfId="58" applyNumberFormat="1" applyBorder="1" applyProtection="1">
      <alignment horizontal="center" vertical="center" wrapText="1"/>
      <protection/>
    </xf>
    <xf numFmtId="0" fontId="9" fillId="0" borderId="37" xfId="58" applyNumberFormat="1" applyBorder="1" applyProtection="1">
      <alignment horizontal="center" vertical="center" wrapText="1"/>
      <protection/>
    </xf>
    <xf numFmtId="0" fontId="9" fillId="0" borderId="38" xfId="58" applyNumberFormat="1" applyBorder="1" applyProtection="1">
      <alignment horizontal="center" vertical="center" wrapText="1"/>
      <protection/>
    </xf>
    <xf numFmtId="0" fontId="9" fillId="0" borderId="36" xfId="58" applyNumberFormat="1" applyBorder="1" applyProtection="1">
      <alignment horizontal="center" vertical="center" wrapText="1"/>
      <protection/>
    </xf>
    <xf numFmtId="0" fontId="0" fillId="31" borderId="13" xfId="84" applyNumberFormat="1" applyBorder="1" applyProtection="1">
      <alignment horizontal="right"/>
      <protection/>
    </xf>
    <xf numFmtId="0" fontId="0" fillId="31" borderId="39" xfId="84" applyNumberFormat="1" applyBorder="1" applyProtection="1">
      <alignment horizontal="right"/>
      <protection/>
    </xf>
    <xf numFmtId="0" fontId="0" fillId="31" borderId="14" xfId="84" applyNumberFormat="1" applyBorder="1" applyProtection="1">
      <alignment horizontal="right"/>
      <protection/>
    </xf>
    <xf numFmtId="0" fontId="0" fillId="31" borderId="26" xfId="84" applyNumberFormat="1" applyBorder="1" applyProtection="1">
      <alignment horizontal="right"/>
      <protection/>
    </xf>
    <xf numFmtId="0" fontId="0" fillId="31" borderId="8" xfId="84" applyNumberFormat="1" applyBorder="1" applyProtection="1">
      <alignment horizontal="right"/>
      <protection/>
    </xf>
    <xf numFmtId="0" fontId="0" fillId="31" borderId="27" xfId="84" applyNumberFormat="1" applyBorder="1" applyProtection="1">
      <alignment horizontal="right"/>
      <protection/>
    </xf>
    <xf numFmtId="0" fontId="0" fillId="31" borderId="17" xfId="60" applyNumberFormat="1" applyFill="1" applyBorder="1" applyProtection="1">
      <alignment horizontal="right"/>
      <protection/>
    </xf>
    <xf numFmtId="0" fontId="0" fillId="31" borderId="40" xfId="60" applyNumberFormat="1" applyFill="1" applyBorder="1" applyProtection="1">
      <alignment horizontal="right"/>
      <protection/>
    </xf>
    <xf numFmtId="0" fontId="28" fillId="0" borderId="0" xfId="15" applyNumberFormat="1" applyFont="1" applyProtection="1">
      <alignment/>
      <protection/>
    </xf>
    <xf numFmtId="0" fontId="8" fillId="0" borderId="0" xfId="53" applyNumberFormat="1" applyAlignment="1" applyProtection="1">
      <alignment horizontal="center" vertical="center"/>
      <protection/>
    </xf>
    <xf numFmtId="0" fontId="28" fillId="0" borderId="26" xfId="15" applyNumberFormat="1" applyFont="1" applyBorder="1" applyProtection="1">
      <alignment/>
      <protection/>
    </xf>
    <xf numFmtId="0" fontId="28" fillId="0" borderId="8" xfId="15" applyNumberFormat="1" applyFont="1" applyBorder="1" applyProtection="1">
      <alignment/>
      <protection/>
    </xf>
    <xf numFmtId="0" fontId="28" fillId="0" borderId="27" xfId="15" applyNumberFormat="1" applyFont="1" applyBorder="1" applyProtection="1">
      <alignment/>
      <protection/>
    </xf>
    <xf numFmtId="0" fontId="28" fillId="0" borderId="26" xfId="15" applyNumberFormat="1" applyFont="1" applyBorder="1" applyAlignment="1" applyProtection="1">
      <alignment vertical="center"/>
      <protection/>
    </xf>
    <xf numFmtId="0" fontId="0" fillId="31" borderId="26" xfId="84" applyNumberFormat="1" applyBorder="1" applyAlignment="1" applyProtection="1">
      <alignment horizontal="right" vertical="center"/>
      <protection/>
    </xf>
    <xf numFmtId="0" fontId="0" fillId="31" borderId="8" xfId="84" applyNumberFormat="1" applyFont="1" applyBorder="1" applyAlignment="1" applyProtection="1">
      <alignment horizontal="right" vertical="center"/>
      <protection/>
    </xf>
    <xf numFmtId="0" fontId="0" fillId="31" borderId="27" xfId="84" applyNumberFormat="1" applyFont="1" applyBorder="1" applyAlignment="1" applyProtection="1">
      <alignment horizontal="right" vertical="center"/>
      <protection/>
    </xf>
    <xf numFmtId="0" fontId="0" fillId="0" borderId="26" xfId="84" applyNumberFormat="1" applyFill="1" applyBorder="1" applyAlignment="1" applyProtection="1">
      <alignment horizontal="right" vertical="center"/>
      <protection/>
    </xf>
    <xf numFmtId="0" fontId="21" fillId="31" borderId="8" xfId="84" applyNumberFormat="1" applyFont="1" applyBorder="1" applyAlignment="1" applyProtection="1">
      <alignment horizontal="right" vertical="center"/>
      <protection/>
    </xf>
    <xf numFmtId="0" fontId="21" fillId="31" borderId="41" xfId="84" applyNumberFormat="1" applyFont="1" applyBorder="1" applyAlignment="1" applyProtection="1">
      <alignment horizontal="right" vertical="center"/>
      <protection/>
    </xf>
    <xf numFmtId="0" fontId="21" fillId="31" borderId="27" xfId="84" applyNumberFormat="1" applyFont="1" applyBorder="1" applyAlignment="1" applyProtection="1">
      <alignment horizontal="right" vertical="center"/>
      <protection/>
    </xf>
    <xf numFmtId="0" fontId="9" fillId="31" borderId="26" xfId="84" applyNumberFormat="1" applyFont="1" applyFill="1" applyBorder="1" applyAlignment="1" applyProtection="1">
      <alignment horizontal="right" vertical="center"/>
      <protection/>
    </xf>
    <xf numFmtId="0" fontId="0" fillId="31" borderId="8" xfId="60" applyNumberFormat="1" applyFill="1" applyBorder="1" applyAlignment="1" applyProtection="1">
      <alignment horizontal="right" vertical="center"/>
      <protection/>
    </xf>
    <xf numFmtId="0" fontId="0" fillId="31" borderId="27" xfId="60" applyNumberFormat="1" applyFill="1" applyBorder="1" applyAlignment="1" applyProtection="1">
      <alignment horizontal="right" vertical="center"/>
      <protection/>
    </xf>
    <xf numFmtId="0" fontId="28" fillId="0" borderId="8" xfId="15" applyNumberFormat="1" applyFont="1" applyBorder="1" applyAlignment="1" applyProtection="1">
      <alignment vertical="center"/>
      <protection/>
    </xf>
    <xf numFmtId="0" fontId="28" fillId="0" borderId="27" xfId="15" applyNumberFormat="1" applyFont="1" applyBorder="1" applyAlignment="1" applyProtection="1">
      <alignment vertical="center"/>
      <protection/>
    </xf>
    <xf numFmtId="0" fontId="0" fillId="31" borderId="37" xfId="84" applyNumberFormat="1" applyBorder="1" applyAlignment="1" applyProtection="1">
      <alignment horizontal="right" vertical="center"/>
      <protection/>
    </xf>
    <xf numFmtId="0" fontId="0" fillId="31" borderId="17" xfId="60" applyNumberFormat="1" applyFill="1" applyBorder="1" applyAlignment="1" applyProtection="1">
      <alignment horizontal="right" vertical="center"/>
      <protection/>
    </xf>
    <xf numFmtId="0" fontId="0" fillId="31" borderId="40" xfId="60" applyNumberFormat="1" applyFill="1" applyBorder="1" applyAlignment="1" applyProtection="1">
      <alignment horizontal="right" vertical="center"/>
      <protection/>
    </xf>
    <xf numFmtId="176" fontId="25" fillId="0" borderId="0" xfId="15" applyNumberFormat="1" applyFont="1" applyAlignment="1" applyProtection="1">
      <alignment vertical="center"/>
      <protection/>
    </xf>
    <xf numFmtId="0" fontId="29" fillId="0" borderId="42" xfId="15" applyNumberFormat="1" applyFont="1" applyBorder="1" applyAlignment="1" applyProtection="1">
      <alignment horizontal="center" vertical="center"/>
      <protection locked="0"/>
    </xf>
    <xf numFmtId="0" fontId="29" fillId="0" borderId="43" xfId="15" applyNumberFormat="1" applyFont="1" applyBorder="1" applyAlignment="1" applyProtection="1">
      <alignment horizontal="center" vertical="center"/>
      <protection locked="0"/>
    </xf>
    <xf numFmtId="0" fontId="29" fillId="0" borderId="44" xfId="15" applyNumberFormat="1" applyFont="1" applyBorder="1" applyAlignment="1" applyProtection="1">
      <alignment horizontal="center" vertical="center"/>
      <protection locked="0"/>
    </xf>
    <xf numFmtId="0" fontId="0" fillId="31" borderId="17" xfId="84" applyNumberFormat="1" applyFont="1" applyFill="1" applyBorder="1" applyProtection="1">
      <alignment horizontal="right"/>
      <protection/>
    </xf>
    <xf numFmtId="0" fontId="0" fillId="31" borderId="40" xfId="84" applyNumberFormat="1" applyFont="1" applyFill="1" applyBorder="1" applyProtection="1">
      <alignment horizontal="right"/>
      <protection/>
    </xf>
    <xf numFmtId="0" fontId="24" fillId="0" borderId="0" xfId="53" applyNumberFormat="1" applyFont="1" applyAlignment="1" applyProtection="1">
      <alignment horizontal="center" vertical="center"/>
      <protection/>
    </xf>
    <xf numFmtId="176" fontId="25" fillId="0" borderId="0" xfId="15" applyNumberFormat="1" applyFont="1" applyAlignment="1" applyProtection="1">
      <alignment vertical="top" wrapText="1"/>
      <protection/>
    </xf>
    <xf numFmtId="49" fontId="0" fillId="0" borderId="0" xfId="15" applyNumberFormat="1" applyFont="1" applyFill="1" applyAlignment="1" applyProtection="1">
      <alignment vertical="top" wrapText="1"/>
      <protection/>
    </xf>
    <xf numFmtId="0" fontId="9" fillId="31" borderId="35" xfId="84" applyNumberFormat="1" applyFont="1" applyFill="1" applyBorder="1" applyAlignment="1" applyProtection="1">
      <alignment horizontal="right" vertical="center"/>
      <protection/>
    </xf>
    <xf numFmtId="173" fontId="0" fillId="0" borderId="35" xfId="15" applyNumberFormat="1" applyFont="1" applyFill="1" applyBorder="1" applyAlignment="1" applyProtection="1">
      <alignment horizontal="center" vertical="center"/>
      <protection/>
    </xf>
    <xf numFmtId="173" fontId="0" fillId="0" borderId="17" xfId="15" applyNumberFormat="1" applyFont="1" applyBorder="1" applyAlignment="1" applyProtection="1">
      <alignment vertical="top" wrapText="1"/>
      <protection/>
    </xf>
    <xf numFmtId="173" fontId="0" fillId="0" borderId="45" xfId="15" applyNumberFormat="1" applyFont="1" applyBorder="1" applyAlignment="1" applyProtection="1">
      <alignment vertical="top" wrapText="1"/>
      <protection/>
    </xf>
    <xf numFmtId="173" fontId="0" fillId="0" borderId="45" xfId="15" applyNumberFormat="1" applyFont="1" applyBorder="1" applyAlignment="1" applyProtection="1">
      <alignment horizontal="center" vertical="center" wrapText="1"/>
      <protection/>
    </xf>
    <xf numFmtId="173" fontId="0" fillId="0" borderId="0" xfId="15" applyNumberFormat="1" applyFont="1" applyAlignment="1" applyProtection="1">
      <alignment vertical="top"/>
      <protection/>
    </xf>
    <xf numFmtId="0" fontId="30" fillId="0" borderId="0" xfId="53" applyNumberFormat="1" applyFont="1" applyAlignment="1" applyProtection="1">
      <alignment horizontal="center" vertical="center"/>
      <protection/>
    </xf>
    <xf numFmtId="49" fontId="0" fillId="0" borderId="0" xfId="15" applyNumberFormat="1" applyFont="1" applyFill="1" applyAlignment="1" applyProtection="1">
      <alignment horizontal="center" vertical="center"/>
      <protection/>
    </xf>
    <xf numFmtId="49" fontId="18" fillId="0" borderId="0" xfId="15" applyNumberFormat="1" applyFont="1" applyAlignment="1" applyProtection="1">
      <alignment horizontal="center" vertical="center"/>
      <protection/>
    </xf>
    <xf numFmtId="49" fontId="18" fillId="0" borderId="0" xfId="15" applyNumberFormat="1" applyFont="1" applyAlignment="1" applyProtection="1">
      <alignment vertical="top" wrapText="1"/>
      <protection/>
    </xf>
    <xf numFmtId="49" fontId="18" fillId="0" borderId="0" xfId="15" applyNumberFormat="1" applyFont="1" applyAlignment="1" applyProtection="1">
      <alignment horizontal="center" vertical="center" wrapText="1"/>
      <protection/>
    </xf>
    <xf numFmtId="49" fontId="35" fillId="0" borderId="0" xfId="68" applyNumberFormat="1" applyFont="1" applyProtection="1">
      <alignment/>
      <protection/>
    </xf>
    <xf numFmtId="0" fontId="35" fillId="0" borderId="0" xfId="68" applyFont="1" applyProtection="1">
      <alignment/>
      <protection/>
    </xf>
    <xf numFmtId="0" fontId="35" fillId="0" borderId="0" xfId="68" applyFont="1" applyFill="1" applyAlignment="1" applyProtection="1">
      <alignment horizontal="right"/>
      <protection/>
    </xf>
    <xf numFmtId="167" fontId="35" fillId="0" borderId="0" xfId="68" applyNumberFormat="1" applyFont="1" applyAlignment="1" applyProtection="1">
      <alignment horizontal="right"/>
      <protection/>
    </xf>
    <xf numFmtId="4" fontId="35" fillId="0" borderId="0" xfId="68" applyNumberFormat="1" applyFont="1" applyAlignment="1" applyProtection="1">
      <alignment horizontal="center"/>
      <protection/>
    </xf>
    <xf numFmtId="0" fontId="35" fillId="0" borderId="0" xfId="68" applyNumberFormat="1" applyFont="1" applyProtection="1">
      <alignment/>
      <protection/>
    </xf>
    <xf numFmtId="165" fontId="32" fillId="0" borderId="0" xfId="49" applyNumberFormat="1" applyBorder="1" applyAlignment="1" applyProtection="1">
      <alignment horizontal="left" indent="1"/>
      <protection/>
    </xf>
    <xf numFmtId="0" fontId="36" fillId="0" borderId="43" xfId="68" applyFont="1" applyBorder="1" applyAlignment="1" applyProtection="1">
      <alignment horizontal="center" vertical="center" wrapText="1"/>
      <protection/>
    </xf>
    <xf numFmtId="0" fontId="36" fillId="0" borderId="46" xfId="68" applyFont="1" applyBorder="1" applyAlignment="1" applyProtection="1">
      <alignment horizontal="left" vertical="center" indent="5"/>
      <protection/>
    </xf>
    <xf numFmtId="0" fontId="36" fillId="0" borderId="44" xfId="68" applyFont="1" applyBorder="1" applyAlignment="1" applyProtection="1">
      <alignment horizontal="center" vertical="center" wrapText="1"/>
      <protection/>
    </xf>
    <xf numFmtId="0" fontId="37" fillId="0" borderId="0" xfId="68" applyFont="1" applyBorder="1" applyAlignment="1" applyProtection="1">
      <alignment horizontal="center" vertical="center" wrapText="1"/>
      <protection/>
    </xf>
    <xf numFmtId="0" fontId="36" fillId="0" borderId="47" xfId="68" applyFont="1" applyBorder="1" applyAlignment="1" applyProtection="1">
      <alignment horizontal="center" vertical="center" wrapText="1"/>
      <protection/>
    </xf>
    <xf numFmtId="0" fontId="38" fillId="0" borderId="0" xfId="68" applyFont="1" applyBorder="1" applyAlignment="1" applyProtection="1">
      <alignment horizontal="center"/>
      <protection/>
    </xf>
    <xf numFmtId="0" fontId="36" fillId="0" borderId="48" xfId="68" applyFont="1" applyBorder="1" applyAlignment="1" applyProtection="1">
      <alignment horizontal="center" vertical="center" wrapText="1"/>
      <protection/>
    </xf>
    <xf numFmtId="0" fontId="39" fillId="0" borderId="47" xfId="68" applyFont="1" applyBorder="1" applyAlignment="1" applyProtection="1">
      <alignment horizontal="center"/>
      <protection/>
    </xf>
    <xf numFmtId="165" fontId="36" fillId="0" borderId="44" xfId="68" applyNumberFormat="1" applyFont="1" applyBorder="1" applyAlignment="1" applyProtection="1">
      <alignment horizontal="center" vertical="center" wrapText="1"/>
      <protection/>
    </xf>
    <xf numFmtId="0" fontId="39" fillId="0" borderId="49" xfId="68" applyFont="1" applyBorder="1" applyAlignment="1" applyProtection="1">
      <alignment horizontal="center"/>
      <protection/>
    </xf>
    <xf numFmtId="0" fontId="35" fillId="0" borderId="50" xfId="68" applyFont="1" applyBorder="1" applyAlignment="1" applyProtection="1">
      <alignment horizontal="center" vertical="center" wrapText="1"/>
      <protection/>
    </xf>
    <xf numFmtId="0" fontId="35" fillId="0" borderId="0" xfId="68" applyFont="1" applyBorder="1" applyAlignment="1" applyProtection="1">
      <alignment horizontal="center" vertical="center" wrapText="1"/>
      <protection/>
    </xf>
    <xf numFmtId="0" fontId="35" fillId="0" borderId="51" xfId="68" applyFont="1" applyBorder="1" applyAlignment="1" applyProtection="1">
      <alignment horizontal="center" vertical="center" wrapText="1"/>
      <protection/>
    </xf>
    <xf numFmtId="0" fontId="35" fillId="0" borderId="48" xfId="68" applyFont="1" applyBorder="1" applyProtection="1">
      <alignment/>
      <protection/>
    </xf>
    <xf numFmtId="0" fontId="35" fillId="0" borderId="50" xfId="68" applyFont="1" applyBorder="1" applyProtection="1">
      <alignment/>
      <protection/>
    </xf>
    <xf numFmtId="0" fontId="35" fillId="0" borderId="51" xfId="68" applyFont="1" applyBorder="1" applyProtection="1">
      <alignment/>
      <protection/>
    </xf>
    <xf numFmtId="0" fontId="35" fillId="0" borderId="0" xfId="68" applyFont="1" applyBorder="1" applyProtection="1">
      <alignment/>
      <protection/>
    </xf>
    <xf numFmtId="165" fontId="36" fillId="0" borderId="52" xfId="68" applyNumberFormat="1" applyFont="1" applyBorder="1" applyAlignment="1" applyProtection="1">
      <alignment horizontal="center" vertical="center" wrapText="1"/>
      <protection/>
    </xf>
    <xf numFmtId="0" fontId="35" fillId="0" borderId="0" xfId="68" applyFont="1" applyFill="1" applyProtection="1">
      <alignment/>
      <protection/>
    </xf>
    <xf numFmtId="0" fontId="35" fillId="0" borderId="0" xfId="68" applyFont="1" applyAlignment="1" applyProtection="1">
      <alignment horizontal="left" vertical="center"/>
      <protection/>
    </xf>
    <xf numFmtId="0" fontId="33" fillId="0" borderId="0" xfId="68" applyFont="1" applyAlignment="1">
      <alignment horizontal="left" vertical="center"/>
      <protection/>
    </xf>
    <xf numFmtId="0" fontId="33" fillId="0" borderId="0" xfId="68" applyFont="1" applyAlignment="1" applyProtection="1">
      <alignment horizontal="left" vertical="center"/>
      <protection/>
    </xf>
    <xf numFmtId="173" fontId="18" fillId="0" borderId="53" xfId="82" applyNumberFormat="1" applyFont="1" applyBorder="1" applyAlignment="1" applyProtection="1">
      <alignment horizontal="center" vertical="top"/>
      <protection/>
    </xf>
    <xf numFmtId="0" fontId="18" fillId="29" borderId="8" xfId="15" applyNumberFormat="1" applyFont="1" applyFill="1" applyBorder="1" applyAlignment="1" applyProtection="1">
      <alignment vertical="center"/>
      <protection locked="0"/>
    </xf>
    <xf numFmtId="0" fontId="18" fillId="29" borderId="27" xfId="15" applyNumberFormat="1" applyFont="1" applyFill="1" applyBorder="1" applyAlignment="1" applyProtection="1">
      <alignment vertical="center"/>
      <protection locked="0"/>
    </xf>
    <xf numFmtId="0" fontId="18" fillId="29" borderId="8" xfId="60" applyNumberFormat="1" applyFont="1" applyBorder="1" applyProtection="1">
      <alignment horizontal="right"/>
      <protection locked="0"/>
    </xf>
    <xf numFmtId="0" fontId="18" fillId="29" borderId="27" xfId="60" applyNumberFormat="1" applyFont="1" applyBorder="1" applyProtection="1">
      <alignment horizontal="right"/>
      <protection locked="0"/>
    </xf>
    <xf numFmtId="0" fontId="18" fillId="31" borderId="26" xfId="84" applyNumberFormat="1" applyFont="1" applyBorder="1" applyAlignment="1" applyProtection="1">
      <alignment horizontal="right" vertical="center"/>
      <protection/>
    </xf>
    <xf numFmtId="173" fontId="18" fillId="0" borderId="54" xfId="82" applyNumberFormat="1" applyFont="1" applyBorder="1" applyAlignment="1" applyProtection="1">
      <alignment horizontal="center" vertical="top"/>
      <protection/>
    </xf>
    <xf numFmtId="49" fontId="46" fillId="0" borderId="0" xfId="15" applyNumberFormat="1" applyFont="1" applyFill="1" applyAlignment="1" applyProtection="1">
      <alignment vertical="top"/>
      <protection/>
    </xf>
    <xf numFmtId="49" fontId="43" fillId="0" borderId="0" xfId="15" applyNumberFormat="1" applyFont="1" applyFill="1" applyAlignment="1" applyProtection="1">
      <alignment vertical="top"/>
      <protection/>
    </xf>
    <xf numFmtId="49" fontId="34" fillId="0" borderId="0" xfId="15" applyNumberFormat="1" applyFont="1" applyFill="1" applyAlignment="1" applyProtection="1">
      <alignment vertical="top"/>
      <protection/>
    </xf>
    <xf numFmtId="49" fontId="35" fillId="0" borderId="0" xfId="15" applyNumberFormat="1" applyFont="1" applyFill="1" applyAlignment="1" applyProtection="1">
      <alignment vertical="top"/>
      <protection/>
    </xf>
    <xf numFmtId="0" fontId="47" fillId="0" borderId="26" xfId="58" applyFont="1" applyBorder="1" applyProtection="1">
      <alignment horizontal="center" vertical="center" wrapText="1"/>
      <protection/>
    </xf>
    <xf numFmtId="0" fontId="47" fillId="0" borderId="27" xfId="58" applyFont="1" applyBorder="1" applyProtection="1">
      <alignment horizontal="center" vertical="center" wrapText="1"/>
      <protection/>
    </xf>
    <xf numFmtId="0" fontId="47" fillId="0" borderId="8" xfId="58" applyFont="1" applyBorder="1" applyProtection="1">
      <alignment horizontal="center" vertical="center" wrapText="1"/>
      <protection/>
    </xf>
    <xf numFmtId="0" fontId="48" fillId="0" borderId="26" xfId="58" applyFont="1" applyBorder="1" applyProtection="1">
      <alignment horizontal="center" vertical="center" wrapText="1"/>
      <protection/>
    </xf>
    <xf numFmtId="0" fontId="48" fillId="0" borderId="8" xfId="58" applyFont="1" applyBorder="1" applyProtection="1">
      <alignment horizontal="center" vertical="center" wrapText="1"/>
      <protection/>
    </xf>
    <xf numFmtId="0" fontId="48" fillId="0" borderId="27" xfId="58" applyFont="1" applyBorder="1" applyProtection="1">
      <alignment horizontal="center" vertical="center" wrapText="1"/>
      <protection/>
    </xf>
    <xf numFmtId="0" fontId="47" fillId="0" borderId="37" xfId="58" applyFont="1" applyBorder="1" applyProtection="1">
      <alignment horizontal="center" vertical="center" wrapText="1"/>
      <protection/>
    </xf>
    <xf numFmtId="0" fontId="47" fillId="0" borderId="36" xfId="58" applyFont="1" applyBorder="1" applyProtection="1">
      <alignment horizontal="center" vertical="center" wrapText="1"/>
      <protection/>
    </xf>
    <xf numFmtId="0" fontId="47" fillId="0" borderId="38" xfId="58" applyFont="1" applyBorder="1" applyProtection="1">
      <alignment horizontal="center" vertical="center" wrapText="1"/>
      <protection/>
    </xf>
    <xf numFmtId="0" fontId="47" fillId="0" borderId="21" xfId="58" applyFont="1" applyBorder="1" applyProtection="1">
      <alignment horizontal="center" vertical="center" wrapText="1"/>
      <protection/>
    </xf>
    <xf numFmtId="0" fontId="48" fillId="0" borderId="37" xfId="58" applyFont="1" applyBorder="1" applyProtection="1">
      <alignment horizontal="center" vertical="center" wrapText="1"/>
      <protection/>
    </xf>
    <xf numFmtId="0" fontId="48" fillId="0" borderId="38" xfId="58" applyFont="1" applyBorder="1" applyProtection="1">
      <alignment horizontal="center" vertical="center" wrapText="1"/>
      <protection/>
    </xf>
    <xf numFmtId="0" fontId="48" fillId="0" borderId="55" xfId="58" applyFont="1" applyBorder="1" applyProtection="1">
      <alignment horizontal="center" vertical="center" wrapText="1"/>
      <protection/>
    </xf>
    <xf numFmtId="0" fontId="48" fillId="0" borderId="36" xfId="58" applyFont="1" applyBorder="1" applyProtection="1">
      <alignment horizontal="center" vertical="center" wrapText="1"/>
      <protection/>
    </xf>
    <xf numFmtId="49" fontId="46" fillId="0" borderId="13" xfId="15" applyNumberFormat="1" applyFont="1" applyFill="1" applyBorder="1" applyAlignment="1" applyProtection="1">
      <alignment vertical="top"/>
      <protection/>
    </xf>
    <xf numFmtId="49" fontId="46" fillId="0" borderId="14" xfId="15" applyNumberFormat="1" applyFont="1" applyFill="1" applyBorder="1" applyAlignment="1" applyProtection="1">
      <alignment vertical="top"/>
      <protection/>
    </xf>
    <xf numFmtId="4" fontId="46" fillId="31" borderId="13" xfId="84" applyFont="1" applyBorder="1" applyProtection="1">
      <alignment horizontal="right"/>
      <protection/>
    </xf>
    <xf numFmtId="4" fontId="46" fillId="31" borderId="39" xfId="84" applyFont="1" applyBorder="1" applyProtection="1">
      <alignment horizontal="right"/>
      <protection/>
    </xf>
    <xf numFmtId="4" fontId="46" fillId="31" borderId="14" xfId="84" applyFont="1" applyBorder="1" applyProtection="1">
      <alignment horizontal="right"/>
      <protection/>
    </xf>
    <xf numFmtId="49" fontId="46" fillId="0" borderId="26" xfId="15" applyNumberFormat="1" applyFont="1" applyFill="1" applyBorder="1" applyAlignment="1" applyProtection="1">
      <alignment vertical="top"/>
      <protection/>
    </xf>
    <xf numFmtId="49" fontId="46" fillId="0" borderId="27" xfId="15" applyNumberFormat="1" applyFont="1" applyFill="1" applyBorder="1" applyAlignment="1" applyProtection="1">
      <alignment vertical="top"/>
      <protection/>
    </xf>
    <xf numFmtId="49" fontId="46" fillId="0" borderId="26" xfId="15" applyNumberFormat="1" applyFont="1" applyBorder="1" applyAlignment="1" applyProtection="1">
      <alignment vertical="top"/>
      <protection/>
    </xf>
    <xf numFmtId="49" fontId="46" fillId="0" borderId="8" xfId="15" applyNumberFormat="1" applyFont="1" applyBorder="1" applyAlignment="1" applyProtection="1">
      <alignment vertical="top"/>
      <protection/>
    </xf>
    <xf numFmtId="49" fontId="46" fillId="0" borderId="27" xfId="15" applyNumberFormat="1" applyFont="1" applyBorder="1" applyAlignment="1" applyProtection="1">
      <alignment vertical="top"/>
      <protection/>
    </xf>
    <xf numFmtId="1" fontId="46" fillId="0" borderId="29" xfId="15" applyNumberFormat="1" applyFont="1" applyBorder="1" applyAlignment="1" applyProtection="1">
      <alignment vertical="top"/>
      <protection/>
    </xf>
    <xf numFmtId="49" fontId="43" fillId="0" borderId="26" xfId="15" applyNumberFormat="1" applyFont="1" applyBorder="1" applyAlignment="1" applyProtection="1">
      <alignment vertical="top"/>
      <protection/>
    </xf>
    <xf numFmtId="49" fontId="43" fillId="0" borderId="8" xfId="15" applyNumberFormat="1" applyFont="1" applyBorder="1" applyAlignment="1" applyProtection="1">
      <alignment vertical="top"/>
      <protection/>
    </xf>
    <xf numFmtId="49" fontId="43" fillId="0" borderId="27" xfId="15" applyNumberFormat="1" applyFont="1" applyBorder="1" applyAlignment="1" applyProtection="1">
      <alignment vertical="top"/>
      <protection/>
    </xf>
    <xf numFmtId="4" fontId="46" fillId="31" borderId="26" xfId="84" applyFont="1" applyBorder="1" applyProtection="1">
      <alignment horizontal="right"/>
      <protection/>
    </xf>
    <xf numFmtId="4" fontId="46" fillId="29" borderId="8" xfId="60" applyFont="1" applyBorder="1" applyProtection="1">
      <alignment horizontal="right"/>
      <protection/>
    </xf>
    <xf numFmtId="1" fontId="46" fillId="31" borderId="29" xfId="85" applyNumberFormat="1" applyFont="1" applyBorder="1" applyProtection="1">
      <alignment horizontal="right"/>
      <protection/>
    </xf>
    <xf numFmtId="4" fontId="43" fillId="31" borderId="26" xfId="85" applyFont="1" applyBorder="1" applyProtection="1">
      <alignment horizontal="right"/>
      <protection/>
    </xf>
    <xf numFmtId="4" fontId="43" fillId="31" borderId="8" xfId="85" applyFont="1" applyBorder="1" applyProtection="1">
      <alignment horizontal="right"/>
      <protection/>
    </xf>
    <xf numFmtId="4" fontId="43" fillId="31" borderId="27" xfId="85" applyFont="1" applyBorder="1" applyProtection="1">
      <alignment horizontal="right"/>
      <protection/>
    </xf>
    <xf numFmtId="49" fontId="46" fillId="37" borderId="26" xfId="15" applyNumberFormat="1" applyFont="1" applyFill="1" applyBorder="1" applyAlignment="1" applyProtection="1">
      <alignment vertical="top"/>
      <protection/>
    </xf>
    <xf numFmtId="49" fontId="49" fillId="37" borderId="8" xfId="50" applyNumberFormat="1" applyFont="1" applyFill="1" applyBorder="1" applyAlignment="1" applyProtection="1">
      <alignment vertical="top" wrapText="1"/>
      <protection/>
    </xf>
    <xf numFmtId="49" fontId="46" fillId="37" borderId="8" xfId="15" applyNumberFormat="1" applyFont="1" applyFill="1" applyBorder="1" applyAlignment="1" applyProtection="1">
      <alignment vertical="top"/>
      <protection/>
    </xf>
    <xf numFmtId="49" fontId="46" fillId="37" borderId="27" xfId="15" applyNumberFormat="1" applyFont="1" applyFill="1" applyBorder="1" applyAlignment="1" applyProtection="1">
      <alignment vertical="top"/>
      <protection/>
    </xf>
    <xf numFmtId="1" fontId="46" fillId="37" borderId="29" xfId="15" applyNumberFormat="1" applyFont="1" applyFill="1" applyBorder="1" applyAlignment="1" applyProtection="1">
      <alignment vertical="top"/>
      <protection/>
    </xf>
    <xf numFmtId="49" fontId="43" fillId="37" borderId="26" xfId="15" applyNumberFormat="1" applyFont="1" applyFill="1" applyBorder="1" applyAlignment="1" applyProtection="1">
      <alignment vertical="top"/>
      <protection/>
    </xf>
    <xf numFmtId="49" fontId="43" fillId="37" borderId="8" xfId="15" applyNumberFormat="1" applyFont="1" applyFill="1" applyBorder="1" applyAlignment="1" applyProtection="1">
      <alignment vertical="top"/>
      <protection/>
    </xf>
    <xf numFmtId="49" fontId="43" fillId="37" borderId="15" xfId="15" applyNumberFormat="1" applyFont="1" applyFill="1" applyBorder="1" applyAlignment="1" applyProtection="1">
      <alignment vertical="top"/>
      <protection/>
    </xf>
    <xf numFmtId="49" fontId="43" fillId="37" borderId="27" xfId="15" applyNumberFormat="1" applyFont="1" applyFill="1" applyBorder="1" applyAlignment="1" applyProtection="1">
      <alignment vertical="top"/>
      <protection/>
    </xf>
    <xf numFmtId="49" fontId="47" fillId="0" borderId="37" xfId="15" applyNumberFormat="1" applyFont="1" applyFill="1" applyBorder="1" applyAlignment="1" applyProtection="1">
      <alignment vertical="top"/>
      <protection/>
    </xf>
    <xf numFmtId="49" fontId="47" fillId="0" borderId="36" xfId="15" applyNumberFormat="1" applyFont="1" applyFill="1" applyBorder="1" applyAlignment="1" applyProtection="1">
      <alignment vertical="top"/>
      <protection/>
    </xf>
    <xf numFmtId="4" fontId="47" fillId="31" borderId="37" xfId="84" applyFont="1" applyBorder="1" applyProtection="1">
      <alignment horizontal="right"/>
      <protection/>
    </xf>
    <xf numFmtId="4" fontId="47" fillId="31" borderId="38" xfId="84" applyFont="1" applyBorder="1" applyProtection="1">
      <alignment horizontal="right"/>
      <protection/>
    </xf>
    <xf numFmtId="4" fontId="47" fillId="31" borderId="36" xfId="84" applyFont="1" applyBorder="1" applyProtection="1">
      <alignment horizontal="right"/>
      <protection/>
    </xf>
    <xf numFmtId="3" fontId="46" fillId="31" borderId="24" xfId="84" applyNumberFormat="1" applyFont="1" applyBorder="1" applyProtection="1">
      <alignment horizontal="right"/>
      <protection/>
    </xf>
    <xf numFmtId="3" fontId="46" fillId="0" borderId="29" xfId="15" applyNumberFormat="1" applyFont="1" applyBorder="1" applyAlignment="1" applyProtection="1">
      <alignment vertical="top"/>
      <protection/>
    </xf>
    <xf numFmtId="3" fontId="46" fillId="31" borderId="29" xfId="85" applyNumberFormat="1" applyFont="1" applyBorder="1" applyProtection="1">
      <alignment horizontal="right"/>
      <protection/>
    </xf>
    <xf numFmtId="3" fontId="46" fillId="37" borderId="29" xfId="15" applyNumberFormat="1" applyFont="1" applyFill="1" applyBorder="1" applyAlignment="1" applyProtection="1">
      <alignment vertical="top"/>
      <protection/>
    </xf>
    <xf numFmtId="3" fontId="46" fillId="31" borderId="29" xfId="84" applyNumberFormat="1" applyFont="1" applyBorder="1" applyProtection="1">
      <alignment horizontal="right"/>
      <protection/>
    </xf>
    <xf numFmtId="3" fontId="47" fillId="31" borderId="21" xfId="84" applyNumberFormat="1" applyFont="1" applyBorder="1" applyProtection="1">
      <alignment horizontal="right"/>
      <protection/>
    </xf>
    <xf numFmtId="49" fontId="46" fillId="0" borderId="26" xfId="15" applyNumberFormat="1" applyFont="1" applyFill="1" applyBorder="1" applyAlignment="1" applyProtection="1">
      <alignment horizontal="left" vertical="top"/>
      <protection/>
    </xf>
    <xf numFmtId="168" fontId="46" fillId="31" borderId="26" xfId="84" applyNumberFormat="1" applyFont="1" applyBorder="1" applyProtection="1">
      <alignment horizontal="right"/>
      <protection/>
    </xf>
    <xf numFmtId="4" fontId="46" fillId="29" borderId="16" xfId="60" applyFont="1" applyBorder="1" applyProtection="1">
      <alignment horizontal="right"/>
      <protection/>
    </xf>
    <xf numFmtId="168" fontId="46" fillId="31" borderId="28" xfId="84" applyNumberFormat="1" applyFont="1" applyBorder="1" applyProtection="1">
      <alignment horizontal="right"/>
      <protection/>
    </xf>
    <xf numFmtId="4" fontId="46" fillId="29" borderId="17" xfId="60" applyFont="1" applyBorder="1" applyProtection="1">
      <alignment horizontal="right"/>
      <protection/>
    </xf>
    <xf numFmtId="4" fontId="46" fillId="29" borderId="41" xfId="60" applyFont="1" applyBorder="1" applyProtection="1">
      <alignment horizontal="right"/>
      <protection/>
    </xf>
    <xf numFmtId="49" fontId="47" fillId="0" borderId="37" xfId="15" applyNumberFormat="1" applyFont="1" applyFill="1" applyBorder="1" applyAlignment="1" applyProtection="1">
      <alignment horizontal="left" vertical="top"/>
      <protection/>
    </xf>
    <xf numFmtId="168" fontId="47" fillId="31" borderId="37" xfId="84" applyNumberFormat="1" applyFont="1" applyBorder="1" applyProtection="1">
      <alignment horizontal="right"/>
      <protection/>
    </xf>
    <xf numFmtId="0" fontId="35" fillId="0" borderId="0" xfId="15" applyNumberFormat="1" applyFont="1" applyFill="1" applyAlignment="1" applyProtection="1">
      <alignment horizontal="left" vertical="top"/>
      <protection/>
    </xf>
    <xf numFmtId="0" fontId="35" fillId="0" borderId="0" xfId="15" applyNumberFormat="1" applyFont="1" applyFill="1" applyAlignment="1" applyProtection="1">
      <alignment vertical="top"/>
      <protection/>
    </xf>
    <xf numFmtId="170" fontId="35" fillId="0" borderId="0" xfId="15" applyNumberFormat="1" applyFont="1" applyFill="1" applyAlignment="1" applyProtection="1">
      <alignment vertical="top"/>
      <protection/>
    </xf>
    <xf numFmtId="49" fontId="46" fillId="0" borderId="26" xfId="15" applyNumberFormat="1" applyFont="1" applyBorder="1" applyAlignment="1" applyProtection="1">
      <alignment horizontal="left" vertical="center"/>
      <protection/>
    </xf>
    <xf numFmtId="49" fontId="46" fillId="0" borderId="8" xfId="15" applyNumberFormat="1" applyFont="1" applyBorder="1" applyAlignment="1" applyProtection="1">
      <alignment vertical="top" wrapText="1"/>
      <protection/>
    </xf>
    <xf numFmtId="168" fontId="47" fillId="31" borderId="26" xfId="84" applyNumberFormat="1" applyFont="1" applyFill="1" applyBorder="1" applyProtection="1">
      <alignment horizontal="right"/>
      <protection/>
    </xf>
    <xf numFmtId="4" fontId="46" fillId="31" borderId="8" xfId="60" applyFont="1" applyFill="1" applyBorder="1" applyProtection="1">
      <alignment horizontal="right"/>
      <protection/>
    </xf>
    <xf numFmtId="170" fontId="47" fillId="31" borderId="26" xfId="84" applyNumberFormat="1" applyFont="1" applyFill="1" applyBorder="1" applyProtection="1">
      <alignment horizontal="right"/>
      <protection/>
    </xf>
    <xf numFmtId="49" fontId="46" fillId="0" borderId="0" xfId="15" applyNumberFormat="1" applyFont="1" applyAlignment="1" applyProtection="1">
      <alignment vertical="top"/>
      <protection/>
    </xf>
    <xf numFmtId="0" fontId="46" fillId="0" borderId="15" xfId="15" applyNumberFormat="1" applyFont="1" applyFill="1" applyBorder="1" applyAlignment="1" applyProtection="1">
      <alignment horizontal="left" vertical="top"/>
      <protection/>
    </xf>
    <xf numFmtId="0" fontId="46" fillId="0" borderId="56" xfId="15" applyNumberFormat="1" applyFont="1" applyFill="1" applyBorder="1" applyAlignment="1" applyProtection="1">
      <alignment vertical="top"/>
      <protection/>
    </xf>
    <xf numFmtId="0" fontId="46" fillId="0" borderId="57" xfId="15" applyNumberFormat="1" applyFont="1" applyFill="1" applyBorder="1" applyAlignment="1" applyProtection="1">
      <alignment vertical="top"/>
      <protection/>
    </xf>
    <xf numFmtId="0" fontId="46" fillId="0" borderId="0" xfId="15" applyNumberFormat="1" applyFont="1" applyFill="1" applyAlignment="1" applyProtection="1">
      <alignment vertical="top"/>
      <protection/>
    </xf>
    <xf numFmtId="0" fontId="43" fillId="0" borderId="0" xfId="15" applyNumberFormat="1" applyFont="1" applyFill="1" applyAlignment="1" applyProtection="1">
      <alignment vertical="top"/>
      <protection/>
    </xf>
    <xf numFmtId="49" fontId="46" fillId="0" borderId="8" xfId="15" applyNumberFormat="1" applyFont="1" applyFill="1" applyBorder="1" applyAlignment="1" applyProtection="1">
      <alignment horizontal="left" vertical="top"/>
      <protection/>
    </xf>
    <xf numFmtId="49" fontId="46" fillId="0" borderId="8" xfId="15" applyNumberFormat="1" applyFont="1" applyFill="1" applyBorder="1" applyAlignment="1" applyProtection="1">
      <alignment vertical="top"/>
      <protection/>
    </xf>
    <xf numFmtId="0" fontId="46" fillId="0" borderId="8" xfId="15" applyNumberFormat="1" applyFont="1" applyFill="1" applyBorder="1" applyAlignment="1" applyProtection="1">
      <alignment vertical="top"/>
      <protection/>
    </xf>
    <xf numFmtId="1" fontId="46" fillId="31" borderId="8" xfId="15" applyNumberFormat="1" applyFont="1" applyFill="1" applyBorder="1" applyAlignment="1" applyProtection="1">
      <alignment vertical="top"/>
      <protection/>
    </xf>
    <xf numFmtId="1" fontId="46" fillId="29" borderId="8" xfId="15" applyNumberFormat="1" applyFont="1" applyFill="1" applyBorder="1" applyAlignment="1" applyProtection="1">
      <alignment vertical="top"/>
      <protection/>
    </xf>
    <xf numFmtId="0" fontId="46" fillId="0" borderId="8" xfId="15" applyNumberFormat="1" applyFont="1" applyFill="1" applyBorder="1" applyAlignment="1" applyProtection="1">
      <alignment horizontal="left" vertical="top"/>
      <protection/>
    </xf>
    <xf numFmtId="0" fontId="46" fillId="0" borderId="16" xfId="15" applyNumberFormat="1" applyFont="1" applyFill="1" applyBorder="1" applyAlignment="1" applyProtection="1">
      <alignment vertical="top"/>
      <protection/>
    </xf>
    <xf numFmtId="49" fontId="46" fillId="0" borderId="8" xfId="15" applyNumberFormat="1" applyFont="1" applyBorder="1" applyAlignment="1" applyProtection="1">
      <alignment horizontal="left" vertical="center"/>
      <protection/>
    </xf>
    <xf numFmtId="1" fontId="46" fillId="29" borderId="15" xfId="15" applyNumberFormat="1" applyFont="1" applyFill="1" applyBorder="1" applyAlignment="1" applyProtection="1">
      <alignment vertical="top"/>
      <protection/>
    </xf>
    <xf numFmtId="1" fontId="46" fillId="29" borderId="13" xfId="15" applyNumberFormat="1" applyFont="1" applyFill="1" applyBorder="1" applyAlignment="1" applyProtection="1">
      <alignment vertical="top"/>
      <protection/>
    </xf>
    <xf numFmtId="3" fontId="46" fillId="38" borderId="14" xfId="60" applyNumberFormat="1" applyFont="1" applyFill="1" applyBorder="1" applyProtection="1">
      <alignment horizontal="right"/>
      <protection/>
    </xf>
    <xf numFmtId="0" fontId="46" fillId="0" borderId="33" xfId="15" applyNumberFormat="1" applyFont="1" applyFill="1" applyBorder="1" applyAlignment="1" applyProtection="1">
      <alignment horizontal="right" vertical="top"/>
      <protection/>
    </xf>
    <xf numFmtId="3" fontId="46" fillId="38" borderId="36" xfId="60" applyNumberFormat="1" applyFont="1" applyFill="1" applyBorder="1" applyProtection="1">
      <alignment horizontal="right"/>
      <protection/>
    </xf>
    <xf numFmtId="49" fontId="35" fillId="0" borderId="0" xfId="15" applyNumberFormat="1" applyFont="1" applyFill="1" applyAlignment="1" applyProtection="1">
      <alignment horizontal="right" vertical="top"/>
      <protection/>
    </xf>
    <xf numFmtId="49" fontId="35" fillId="0" borderId="0" xfId="15" applyNumberFormat="1" applyFont="1" applyAlignment="1" applyProtection="1">
      <alignment vertical="top"/>
      <protection/>
    </xf>
    <xf numFmtId="169" fontId="43" fillId="31" borderId="13" xfId="84" applyNumberFormat="1" applyFont="1" applyBorder="1" applyProtection="1">
      <alignment horizontal="right"/>
      <protection/>
    </xf>
    <xf numFmtId="169" fontId="43" fillId="31" borderId="39" xfId="84" applyNumberFormat="1" applyFont="1" applyBorder="1" applyProtection="1">
      <alignment horizontal="right"/>
      <protection/>
    </xf>
    <xf numFmtId="169" fontId="43" fillId="31" borderId="14" xfId="84" applyNumberFormat="1" applyFont="1" applyBorder="1" applyProtection="1">
      <alignment horizontal="right"/>
      <protection/>
    </xf>
    <xf numFmtId="169" fontId="43" fillId="31" borderId="26" xfId="85" applyNumberFormat="1" applyFont="1" applyBorder="1" applyProtection="1">
      <alignment horizontal="right"/>
      <protection/>
    </xf>
    <xf numFmtId="169" fontId="43" fillId="31" borderId="8" xfId="85" applyNumberFormat="1" applyFont="1" applyBorder="1" applyProtection="1">
      <alignment horizontal="right"/>
      <protection/>
    </xf>
    <xf numFmtId="169" fontId="43" fillId="31" borderId="27" xfId="85" applyNumberFormat="1" applyFont="1" applyBorder="1" applyProtection="1">
      <alignment horizontal="right"/>
      <protection/>
    </xf>
    <xf numFmtId="169" fontId="43" fillId="31" borderId="26" xfId="84" applyNumberFormat="1" applyFont="1" applyBorder="1" applyProtection="1">
      <alignment horizontal="right"/>
      <protection/>
    </xf>
    <xf numFmtId="169" fontId="43" fillId="31" borderId="8" xfId="84" applyNumberFormat="1" applyFont="1" applyBorder="1" applyProtection="1">
      <alignment horizontal="right"/>
      <protection/>
    </xf>
    <xf numFmtId="169" fontId="43" fillId="31" borderId="27" xfId="84" applyNumberFormat="1" applyFont="1" applyBorder="1" applyProtection="1">
      <alignment horizontal="right"/>
      <protection/>
    </xf>
    <xf numFmtId="169" fontId="43" fillId="31" borderId="37" xfId="84" applyNumberFormat="1" applyFont="1" applyBorder="1" applyProtection="1">
      <alignment horizontal="right"/>
      <protection/>
    </xf>
    <xf numFmtId="169" fontId="43" fillId="31" borderId="38" xfId="84" applyNumberFormat="1" applyFont="1" applyBorder="1" applyProtection="1">
      <alignment horizontal="right"/>
      <protection/>
    </xf>
    <xf numFmtId="169" fontId="43" fillId="31" borderId="36" xfId="84" applyNumberFormat="1" applyFont="1" applyBorder="1" applyProtection="1">
      <alignment horizontal="right"/>
      <protection/>
    </xf>
    <xf numFmtId="168" fontId="46" fillId="29" borderId="16" xfId="60" applyNumberFormat="1" applyFont="1" applyBorder="1" applyProtection="1">
      <alignment horizontal="right"/>
      <protection/>
    </xf>
    <xf numFmtId="168" fontId="46" fillId="29" borderId="40" xfId="60" applyNumberFormat="1" applyFont="1" applyBorder="1" applyProtection="1">
      <alignment horizontal="right"/>
      <protection/>
    </xf>
    <xf numFmtId="168" fontId="46" fillId="29" borderId="41" xfId="60" applyNumberFormat="1" applyFont="1" applyBorder="1" applyProtection="1">
      <alignment horizontal="right"/>
      <protection/>
    </xf>
    <xf numFmtId="168" fontId="47" fillId="31" borderId="36" xfId="84" applyNumberFormat="1" applyFont="1" applyBorder="1" applyProtection="1">
      <alignment horizontal="right"/>
      <protection/>
    </xf>
    <xf numFmtId="168" fontId="46" fillId="31" borderId="8" xfId="60" applyNumberFormat="1" applyFont="1" applyFill="1" applyBorder="1" applyProtection="1">
      <alignment horizontal="right"/>
      <protection/>
    </xf>
    <xf numFmtId="0" fontId="50" fillId="0" borderId="0" xfId="68" applyFont="1" applyBorder="1" applyAlignment="1" applyProtection="1">
      <alignment horizontal="right" vertical="center"/>
      <protection/>
    </xf>
    <xf numFmtId="169" fontId="46" fillId="0" borderId="15" xfId="60" applyNumberFormat="1" applyFont="1" applyFill="1" applyBorder="1" applyAlignment="1" applyProtection="1">
      <alignment horizontal="center" vertical="center"/>
      <protection/>
    </xf>
    <xf numFmtId="169" fontId="46" fillId="0" borderId="58" xfId="60" applyNumberFormat="1" applyFont="1" applyFill="1" applyBorder="1" applyAlignment="1" applyProtection="1">
      <alignment horizontal="center" vertical="center"/>
      <protection/>
    </xf>
    <xf numFmtId="169" fontId="46" fillId="0" borderId="59" xfId="60" applyNumberFormat="1" applyFont="1" applyFill="1" applyBorder="1" applyAlignment="1" applyProtection="1">
      <alignment horizontal="center" vertical="center"/>
      <protection/>
    </xf>
    <xf numFmtId="0" fontId="46" fillId="0" borderId="15" xfId="60" applyNumberFormat="1" applyFont="1" applyFill="1" applyBorder="1" applyAlignment="1" applyProtection="1">
      <alignment horizontal="center" vertical="center"/>
      <protection/>
    </xf>
    <xf numFmtId="49" fontId="35" fillId="0" borderId="0" xfId="0" applyNumberFormat="1" applyFont="1" applyAlignment="1">
      <alignment vertical="top"/>
    </xf>
    <xf numFmtId="49" fontId="46" fillId="0" borderId="0" xfId="0" applyNumberFormat="1" applyFont="1" applyAlignment="1">
      <alignment vertical="top"/>
    </xf>
    <xf numFmtId="49" fontId="46" fillId="0" borderId="0" xfId="15" applyNumberFormat="1" applyFont="1" applyAlignment="1">
      <alignment horizontal="center" vertical="center"/>
      <protection/>
    </xf>
    <xf numFmtId="0" fontId="47" fillId="0" borderId="26" xfId="58" applyFont="1" applyBorder="1">
      <alignment horizontal="center" vertical="center" wrapText="1"/>
      <protection/>
    </xf>
    <xf numFmtId="0" fontId="47" fillId="0" borderId="8" xfId="58" applyFont="1" applyBorder="1">
      <alignment horizontal="center" vertical="center" wrapText="1"/>
      <protection/>
    </xf>
    <xf numFmtId="0" fontId="47" fillId="0" borderId="15" xfId="58" applyFont="1" applyBorder="1" applyAlignment="1">
      <alignment horizontal="center" vertical="center" wrapText="1"/>
      <protection/>
    </xf>
    <xf numFmtId="0" fontId="47" fillId="0" borderId="15" xfId="58" applyFont="1" applyBorder="1">
      <alignment horizontal="center" vertical="center" wrapText="1"/>
      <protection/>
    </xf>
    <xf numFmtId="0" fontId="47" fillId="0" borderId="27" xfId="58" applyFont="1" applyBorder="1">
      <alignment horizontal="center" vertical="center" wrapText="1"/>
      <protection/>
    </xf>
    <xf numFmtId="49" fontId="46" fillId="0" borderId="26" xfId="15" applyNumberFormat="1" applyFont="1" applyBorder="1" applyAlignment="1">
      <alignment vertical="top"/>
      <protection/>
    </xf>
    <xf numFmtId="49" fontId="46" fillId="0" borderId="8" xfId="15" applyNumberFormat="1" applyFont="1" applyBorder="1" applyAlignment="1">
      <alignment vertical="top" wrapText="1"/>
      <protection/>
    </xf>
    <xf numFmtId="49" fontId="46" fillId="0" borderId="15" xfId="15" applyNumberFormat="1" applyFont="1" applyBorder="1" applyAlignment="1">
      <alignment vertical="top" wrapText="1"/>
      <protection/>
    </xf>
    <xf numFmtId="49" fontId="46" fillId="0" borderId="15" xfId="15" applyNumberFormat="1" applyFont="1" applyBorder="1" applyAlignment="1">
      <alignment horizontal="center" vertical="center"/>
      <protection/>
    </xf>
    <xf numFmtId="0" fontId="46" fillId="31" borderId="26" xfId="84" applyNumberFormat="1" applyFont="1" applyBorder="1">
      <alignment horizontal="right"/>
      <protection/>
    </xf>
    <xf numFmtId="0" fontId="46" fillId="31" borderId="8" xfId="84" applyNumberFormat="1" applyFont="1" applyBorder="1">
      <alignment horizontal="right"/>
      <protection/>
    </xf>
    <xf numFmtId="0" fontId="46" fillId="31" borderId="27" xfId="84" applyNumberFormat="1" applyFont="1" applyBorder="1">
      <alignment horizontal="right"/>
      <protection/>
    </xf>
    <xf numFmtId="0" fontId="46" fillId="29" borderId="8" xfId="60" applyNumberFormat="1" applyFont="1" applyBorder="1" applyAlignment="1" applyProtection="1">
      <alignment horizontal="center" vertical="center"/>
      <protection/>
    </xf>
    <xf numFmtId="0" fontId="46" fillId="29" borderId="27" xfId="60" applyNumberFormat="1" applyFont="1" applyBorder="1" applyAlignment="1" applyProtection="1">
      <alignment horizontal="center" vertical="center"/>
      <protection/>
    </xf>
    <xf numFmtId="0" fontId="46" fillId="29" borderId="8" xfId="60" applyNumberFormat="1" applyFont="1" applyBorder="1" applyAlignment="1" applyProtection="1">
      <alignment horizontal="right" vertical="center"/>
      <protection/>
    </xf>
    <xf numFmtId="0" fontId="46" fillId="29" borderId="27" xfId="60" applyNumberFormat="1" applyFont="1" applyBorder="1" applyAlignment="1" applyProtection="1">
      <alignment horizontal="right" vertical="center"/>
      <protection/>
    </xf>
    <xf numFmtId="0" fontId="46" fillId="29" borderId="26" xfId="60" applyNumberFormat="1" applyFont="1" applyBorder="1" applyAlignment="1" applyProtection="1">
      <alignment horizontal="center" vertical="center"/>
      <protection/>
    </xf>
    <xf numFmtId="0" fontId="46" fillId="31" borderId="26" xfId="60" applyNumberFormat="1" applyFont="1" applyFill="1" applyBorder="1" applyProtection="1">
      <alignment horizontal="right"/>
      <protection/>
    </xf>
    <xf numFmtId="0" fontId="46" fillId="31" borderId="8" xfId="60" applyNumberFormat="1" applyFont="1" applyFill="1" applyBorder="1" applyProtection="1">
      <alignment horizontal="right"/>
      <protection/>
    </xf>
    <xf numFmtId="0" fontId="46" fillId="31" borderId="27" xfId="60" applyNumberFormat="1" applyFont="1" applyFill="1" applyBorder="1" applyProtection="1">
      <alignment horizontal="right"/>
      <protection/>
    </xf>
    <xf numFmtId="49" fontId="47" fillId="0" borderId="37" xfId="15" applyNumberFormat="1" applyFont="1" applyBorder="1" applyAlignment="1">
      <alignment vertical="top"/>
      <protection/>
    </xf>
    <xf numFmtId="49" fontId="47" fillId="0" borderId="38" xfId="15" applyNumberFormat="1" applyFont="1" applyBorder="1" applyAlignment="1">
      <alignment vertical="top" wrapText="1"/>
      <protection/>
    </xf>
    <xf numFmtId="49" fontId="47" fillId="0" borderId="55" xfId="15" applyNumberFormat="1" applyFont="1" applyBorder="1" applyAlignment="1">
      <alignment vertical="top" wrapText="1"/>
      <protection/>
    </xf>
    <xf numFmtId="49" fontId="47" fillId="0" borderId="55" xfId="15" applyNumberFormat="1" applyFont="1" applyBorder="1" applyAlignment="1">
      <alignment horizontal="center" vertical="center"/>
      <protection/>
    </xf>
    <xf numFmtId="0" fontId="48" fillId="31" borderId="37" xfId="84" applyNumberFormat="1" applyFont="1" applyBorder="1">
      <alignment horizontal="right"/>
      <protection/>
    </xf>
    <xf numFmtId="0" fontId="47" fillId="31" borderId="38" xfId="84" applyNumberFormat="1" applyFont="1" applyBorder="1">
      <alignment horizontal="right"/>
      <protection/>
    </xf>
    <xf numFmtId="0" fontId="47" fillId="31" borderId="37" xfId="84" applyNumberFormat="1" applyFont="1" applyBorder="1">
      <alignment horizontal="right"/>
      <protection/>
    </xf>
    <xf numFmtId="0" fontId="47" fillId="31" borderId="36" xfId="84" applyNumberFormat="1" applyFont="1" applyBorder="1">
      <alignment horizontal="right"/>
      <protection/>
    </xf>
    <xf numFmtId="0" fontId="48" fillId="31" borderId="38" xfId="84" applyNumberFormat="1" applyFont="1" applyBorder="1" applyProtection="1">
      <alignment horizontal="right"/>
      <protection locked="0"/>
    </xf>
    <xf numFmtId="0" fontId="48" fillId="31" borderId="36" xfId="84" applyNumberFormat="1" applyFont="1" applyBorder="1" applyProtection="1">
      <alignment horizontal="right"/>
      <protection locked="0"/>
    </xf>
    <xf numFmtId="0" fontId="35" fillId="0" borderId="0" xfId="0" applyNumberFormat="1" applyFont="1" applyAlignment="1">
      <alignment vertical="top"/>
    </xf>
    <xf numFmtId="0" fontId="0" fillId="0" borderId="26" xfId="15" applyNumberFormat="1" applyFont="1" applyBorder="1" applyAlignment="1" applyProtection="1">
      <alignment vertical="top"/>
      <protection/>
    </xf>
    <xf numFmtId="0" fontId="0" fillId="0" borderId="8" xfId="15" applyNumberFormat="1" applyFont="1" applyBorder="1" applyAlignment="1" applyProtection="1">
      <alignment vertical="center"/>
      <protection/>
    </xf>
    <xf numFmtId="0" fontId="0" fillId="0" borderId="27" xfId="15" applyNumberFormat="1" applyFont="1" applyBorder="1" applyAlignment="1" applyProtection="1">
      <alignment vertical="center"/>
      <protection/>
    </xf>
    <xf numFmtId="0" fontId="18" fillId="29" borderId="8" xfId="60" applyNumberFormat="1" applyFont="1" applyBorder="1" applyAlignment="1" applyProtection="1">
      <alignment horizontal="right" vertical="center"/>
      <protection locked="0"/>
    </xf>
    <xf numFmtId="0" fontId="18" fillId="29" borderId="27" xfId="60" applyNumberFormat="1" applyFont="1" applyBorder="1" applyAlignment="1" applyProtection="1">
      <alignment horizontal="right" vertical="center"/>
      <protection locked="0"/>
    </xf>
    <xf numFmtId="0" fontId="0" fillId="29" borderId="8" xfId="60" applyNumberFormat="1" applyFont="1" applyBorder="1" applyAlignment="1" applyProtection="1">
      <alignment horizontal="right" vertical="center"/>
      <protection locked="0"/>
    </xf>
    <xf numFmtId="0" fontId="0" fillId="29" borderId="8" xfId="15" applyNumberFormat="1" applyFont="1" applyFill="1" applyBorder="1" applyAlignment="1" applyProtection="1">
      <alignment horizontal="center" vertical="center"/>
      <protection locked="0"/>
    </xf>
    <xf numFmtId="0" fontId="0" fillId="29" borderId="27" xfId="15" applyNumberFormat="1" applyFont="1" applyFill="1" applyBorder="1" applyAlignment="1" applyProtection="1">
      <alignment horizontal="center" vertical="center"/>
      <protection locked="0"/>
    </xf>
    <xf numFmtId="0" fontId="0" fillId="29" borderId="27" xfId="60" applyNumberFormat="1" applyFont="1" applyBorder="1" applyAlignment="1" applyProtection="1">
      <alignment horizontal="right" vertical="center"/>
      <protection locked="0"/>
    </xf>
    <xf numFmtId="0" fontId="18" fillId="0" borderId="26" xfId="84" applyNumberFormat="1" applyFont="1" applyFill="1" applyBorder="1" applyAlignment="1" applyProtection="1">
      <alignment horizontal="right" vertical="center"/>
      <protection/>
    </xf>
    <xf numFmtId="0" fontId="27" fillId="31" borderId="8" xfId="84" applyNumberFormat="1" applyFont="1" applyBorder="1" applyAlignment="1" applyProtection="1">
      <alignment horizontal="right" vertical="center"/>
      <protection/>
    </xf>
    <xf numFmtId="0" fontId="27" fillId="31" borderId="27" xfId="84" applyNumberFormat="1" applyFont="1" applyBorder="1" applyAlignment="1" applyProtection="1">
      <alignment horizontal="right" vertical="center"/>
      <protection/>
    </xf>
    <xf numFmtId="0" fontId="0" fillId="0" borderId="26" xfId="84" applyNumberFormat="1" applyFill="1" applyBorder="1" applyProtection="1">
      <alignment horizontal="right"/>
      <protection/>
    </xf>
    <xf numFmtId="0" fontId="27" fillId="31" borderId="41" xfId="84" applyNumberFormat="1" applyFont="1" applyBorder="1" applyAlignment="1" applyProtection="1">
      <alignment horizontal="right" vertical="center"/>
      <protection/>
    </xf>
    <xf numFmtId="0" fontId="23" fillId="31" borderId="26" xfId="84" applyNumberFormat="1" applyFont="1" applyFill="1" applyBorder="1" applyAlignment="1" applyProtection="1">
      <alignment horizontal="right" vertical="center"/>
      <protection/>
    </xf>
    <xf numFmtId="0" fontId="18" fillId="31" borderId="8" xfId="60" applyNumberFormat="1" applyFont="1" applyFill="1" applyBorder="1" applyAlignment="1" applyProtection="1">
      <alignment horizontal="right" vertical="center"/>
      <protection/>
    </xf>
    <xf numFmtId="0" fontId="18" fillId="31" borderId="27" xfId="60" applyNumberFormat="1" applyFont="1" applyFill="1" applyBorder="1" applyAlignment="1" applyProtection="1">
      <alignment horizontal="right" vertical="center"/>
      <protection/>
    </xf>
    <xf numFmtId="0" fontId="9" fillId="31" borderId="26" xfId="84" applyNumberFormat="1" applyFont="1" applyFill="1" applyBorder="1" applyProtection="1">
      <alignment horizontal="right"/>
      <protection/>
    </xf>
    <xf numFmtId="0" fontId="31" fillId="0" borderId="26" xfId="15" applyNumberFormat="1" applyFont="1" applyBorder="1" applyAlignment="1" applyProtection="1">
      <alignment vertical="center"/>
      <protection/>
    </xf>
    <xf numFmtId="0" fontId="31" fillId="0" borderId="8" xfId="15" applyNumberFormat="1" applyFont="1" applyBorder="1" applyAlignment="1" applyProtection="1">
      <alignment vertical="center"/>
      <protection/>
    </xf>
    <xf numFmtId="0" fontId="31" fillId="0" borderId="27" xfId="15" applyNumberFormat="1" applyFont="1" applyBorder="1" applyAlignment="1" applyProtection="1">
      <alignment vertical="center"/>
      <protection/>
    </xf>
    <xf numFmtId="0" fontId="33" fillId="0" borderId="0" xfId="68" applyNumberFormat="1" applyFont="1" applyAlignment="1">
      <alignment horizontal="left" vertical="center"/>
      <protection/>
    </xf>
    <xf numFmtId="0" fontId="18" fillId="29" borderId="38" xfId="60" applyNumberFormat="1" applyFont="1" applyBorder="1" applyAlignment="1" applyProtection="1">
      <alignment horizontal="right" vertical="center"/>
      <protection locked="0"/>
    </xf>
    <xf numFmtId="0" fontId="18" fillId="29" borderId="36" xfId="60" applyNumberFormat="1" applyFont="1" applyBorder="1" applyAlignment="1" applyProtection="1">
      <alignment horizontal="right" vertical="center"/>
      <protection locked="0"/>
    </xf>
    <xf numFmtId="0" fontId="18" fillId="29" borderId="38" xfId="15" applyNumberFormat="1" applyFont="1" applyFill="1" applyBorder="1" applyAlignment="1" applyProtection="1">
      <alignment vertical="center"/>
      <protection locked="0"/>
    </xf>
    <xf numFmtId="0" fontId="18" fillId="29" borderId="36" xfId="15" applyNumberFormat="1" applyFont="1" applyFill="1" applyBorder="1" applyAlignment="1" applyProtection="1">
      <alignment vertical="center"/>
      <protection locked="0"/>
    </xf>
    <xf numFmtId="0" fontId="9" fillId="31" borderId="35" xfId="84" applyNumberFormat="1" applyFont="1" applyFill="1" applyBorder="1" applyProtection="1">
      <alignment horizontal="right"/>
      <protection/>
    </xf>
    <xf numFmtId="0" fontId="35" fillId="0" borderId="0" xfId="0" applyNumberFormat="1" applyFont="1" applyAlignment="1" applyProtection="1">
      <alignment vertical="top"/>
      <protection locked="0"/>
    </xf>
    <xf numFmtId="0" fontId="34" fillId="0" borderId="0" xfId="68" applyFont="1" applyProtection="1">
      <alignment/>
      <protection/>
    </xf>
    <xf numFmtId="0" fontId="45" fillId="0" borderId="0" xfId="68" applyFont="1" applyAlignment="1" applyProtection="1">
      <alignment horizontal="center" vertical="center" wrapText="1"/>
      <protection/>
    </xf>
    <xf numFmtId="0" fontId="45" fillId="0" borderId="0" xfId="68" applyFont="1" applyBorder="1" applyAlignment="1" applyProtection="1">
      <alignment horizontal="center" vertical="center" wrapText="1"/>
      <protection/>
    </xf>
    <xf numFmtId="49" fontId="35" fillId="0" borderId="0" xfId="68" applyNumberFormat="1" applyFont="1" applyFill="1" applyBorder="1" applyAlignment="1" applyProtection="1">
      <alignment horizontal="left" vertical="center"/>
      <protection/>
    </xf>
    <xf numFmtId="0" fontId="35" fillId="0" borderId="0" xfId="68" applyFont="1" applyFill="1" applyBorder="1" applyAlignment="1" applyProtection="1">
      <alignment horizontal="left" vertical="center"/>
      <protection/>
    </xf>
    <xf numFmtId="167" fontId="35" fillId="0" borderId="0" xfId="68" applyNumberFormat="1" applyFont="1" applyFill="1" applyBorder="1" applyAlignment="1" applyProtection="1">
      <alignment horizontal="left" vertical="center"/>
      <protection/>
    </xf>
    <xf numFmtId="0" fontId="35" fillId="0" borderId="0" xfId="68" applyNumberFormat="1" applyFont="1" applyFill="1" applyBorder="1" applyAlignment="1" applyProtection="1">
      <alignment horizontal="left" vertical="center"/>
      <protection/>
    </xf>
    <xf numFmtId="0" fontId="35" fillId="0" borderId="0" xfId="68" applyFont="1" applyFill="1" applyAlignment="1" applyProtection="1">
      <alignment horizontal="left" vertical="center"/>
      <protection/>
    </xf>
    <xf numFmtId="4" fontId="34" fillId="0" borderId="7" xfId="68" applyNumberFormat="1" applyFont="1" applyBorder="1" applyAlignment="1" applyProtection="1">
      <alignment horizontal="center" vertical="center" wrapText="1"/>
      <protection/>
    </xf>
    <xf numFmtId="4" fontId="34" fillId="0" borderId="60" xfId="68" applyNumberFormat="1" applyFont="1" applyBorder="1" applyAlignment="1" applyProtection="1">
      <alignment horizontal="center" vertical="center" wrapText="1"/>
      <protection/>
    </xf>
    <xf numFmtId="0" fontId="50" fillId="0" borderId="47" xfId="68" applyFont="1" applyBorder="1" applyAlignment="1" applyProtection="1">
      <alignment horizontal="center" vertical="center" wrapText="1"/>
      <protection/>
    </xf>
    <xf numFmtId="0" fontId="34" fillId="0" borderId="0" xfId="68" applyFont="1" applyAlignment="1" applyProtection="1">
      <alignment horizontal="center" vertical="center" wrapText="1"/>
      <protection/>
    </xf>
    <xf numFmtId="165" fontId="3" fillId="0" borderId="0" xfId="48" applyNumberFormat="1" applyBorder="1" applyAlignment="1" applyProtection="1">
      <alignment horizontal="left" indent="1"/>
      <protection/>
    </xf>
    <xf numFmtId="0" fontId="34" fillId="29" borderId="8" xfId="68" applyNumberFormat="1" applyFont="1" applyFill="1" applyBorder="1" applyAlignment="1" applyProtection="1">
      <alignment horizontal="right" vertical="center" wrapText="1"/>
      <protection locked="0"/>
    </xf>
    <xf numFmtId="0" fontId="53" fillId="29" borderId="8" xfId="68" applyNumberFormat="1" applyFont="1" applyFill="1" applyBorder="1" applyAlignment="1" applyProtection="1">
      <alignment horizontal="right" vertical="center" wrapText="1"/>
      <protection locked="0"/>
    </xf>
    <xf numFmtId="0" fontId="34" fillId="29" borderId="8" xfId="69" applyNumberFormat="1" applyFont="1" applyFill="1" applyBorder="1" applyAlignment="1" applyProtection="1">
      <alignment horizontal="right" vertical="center"/>
      <protection locked="0"/>
    </xf>
    <xf numFmtId="0" fontId="34" fillId="29" borderId="8" xfId="82" applyNumberFormat="1" applyFont="1" applyFill="1" applyBorder="1" applyAlignment="1" applyProtection="1">
      <alignment horizontal="right" vertical="center" wrapText="1"/>
      <protection locked="0"/>
    </xf>
    <xf numFmtId="0" fontId="33" fillId="29" borderId="0" xfId="68" applyFont="1" applyFill="1" applyBorder="1" applyAlignment="1" applyProtection="1">
      <alignment horizontal="left" vertical="center"/>
      <protection locked="0"/>
    </xf>
    <xf numFmtId="0" fontId="33" fillId="29" borderId="0" xfId="68" applyFont="1" applyFill="1" applyBorder="1" applyAlignment="1" applyProtection="1">
      <alignment horizontal="left" vertical="center"/>
      <protection locked="0"/>
    </xf>
    <xf numFmtId="0" fontId="33" fillId="29" borderId="0" xfId="68" applyNumberFormat="1" applyFont="1" applyFill="1" applyBorder="1" applyAlignment="1" applyProtection="1">
      <alignment horizontal="left" vertical="center"/>
      <protection locked="0"/>
    </xf>
    <xf numFmtId="0" fontId="34" fillId="0" borderId="0" xfId="0" applyFont="1" applyFill="1" applyAlignment="1" applyProtection="1">
      <alignment/>
      <protection/>
    </xf>
    <xf numFmtId="0" fontId="45" fillId="0" borderId="0" xfId="0" applyFont="1" applyFill="1" applyAlignment="1" applyProtection="1">
      <alignment/>
      <protection/>
    </xf>
    <xf numFmtId="0" fontId="43" fillId="29" borderId="61" xfId="60" applyNumberFormat="1" applyFont="1" applyFill="1" applyBorder="1" applyAlignment="1" applyProtection="1">
      <alignment horizontal="center" vertical="center"/>
      <protection locked="0"/>
    </xf>
    <xf numFmtId="4" fontId="34" fillId="29" borderId="8" xfId="68" applyNumberFormat="1" applyFont="1" applyFill="1" applyBorder="1" applyAlignment="1" applyProtection="1">
      <alignment horizontal="right" vertical="center" wrapText="1"/>
      <protection locked="0"/>
    </xf>
    <xf numFmtId="0" fontId="46" fillId="29" borderId="26" xfId="60" applyNumberFormat="1" applyFont="1" applyBorder="1" applyAlignment="1" applyProtection="1">
      <alignment horizontal="right" vertical="center"/>
      <protection/>
    </xf>
    <xf numFmtId="0" fontId="52" fillId="29" borderId="26" xfId="60" applyNumberFormat="1" applyFont="1" applyBorder="1" applyProtection="1">
      <alignment horizontal="right"/>
      <protection/>
    </xf>
    <xf numFmtId="4" fontId="33" fillId="0" borderId="0" xfId="68" applyNumberFormat="1" applyFont="1" applyAlignment="1" applyProtection="1">
      <alignment horizontal="center"/>
      <protection/>
    </xf>
    <xf numFmtId="0" fontId="33" fillId="0" borderId="0" xfId="68" applyNumberFormat="1" applyFont="1" applyProtection="1">
      <alignment/>
      <protection/>
    </xf>
    <xf numFmtId="0" fontId="33" fillId="0" borderId="0" xfId="68" applyFont="1" applyProtection="1">
      <alignment/>
      <protection/>
    </xf>
    <xf numFmtId="0" fontId="33" fillId="0" borderId="46" xfId="68" applyFont="1" applyBorder="1" applyProtection="1">
      <alignment/>
      <protection/>
    </xf>
    <xf numFmtId="0" fontId="33" fillId="0" borderId="62" xfId="68" applyFont="1" applyBorder="1" applyProtection="1">
      <alignment/>
      <protection/>
    </xf>
    <xf numFmtId="0" fontId="33" fillId="0" borderId="7" xfId="68" applyFont="1" applyBorder="1" applyAlignment="1" applyProtection="1">
      <alignment horizontal="center" vertical="center" wrapText="1"/>
      <protection/>
    </xf>
    <xf numFmtId="0" fontId="33" fillId="0" borderId="60" xfId="68" applyFont="1" applyBorder="1" applyAlignment="1" applyProtection="1">
      <alignment horizontal="center" vertical="center" wrapText="1"/>
      <protection/>
    </xf>
    <xf numFmtId="0" fontId="33" fillId="0" borderId="63" xfId="68" applyFont="1" applyBorder="1" applyAlignment="1" applyProtection="1">
      <alignment horizontal="center" vertical="center" wrapText="1"/>
      <protection/>
    </xf>
    <xf numFmtId="0" fontId="33" fillId="0" borderId="54" xfId="68" applyFont="1" applyBorder="1" applyAlignment="1" applyProtection="1">
      <alignment horizontal="center" vertical="center" wrapText="1"/>
      <protection/>
    </xf>
    <xf numFmtId="0" fontId="33" fillId="0" borderId="0" xfId="68" applyFont="1" applyAlignment="1" applyProtection="1">
      <alignment horizontal="center" vertical="center" wrapText="1"/>
      <protection/>
    </xf>
    <xf numFmtId="0" fontId="33" fillId="29" borderId="15" xfId="68" applyFont="1" applyFill="1" applyBorder="1" applyAlignment="1" applyProtection="1">
      <alignment vertical="center" wrapText="1"/>
      <protection locked="0"/>
    </xf>
    <xf numFmtId="0" fontId="33" fillId="29" borderId="8" xfId="68" applyFont="1" applyFill="1" applyBorder="1" applyAlignment="1" applyProtection="1">
      <alignment vertical="center" wrapText="1"/>
      <protection locked="0"/>
    </xf>
    <xf numFmtId="0" fontId="33" fillId="0" borderId="0" xfId="68" applyFont="1" applyFill="1" applyProtection="1">
      <alignment/>
      <protection/>
    </xf>
    <xf numFmtId="0" fontId="33" fillId="0" borderId="0" xfId="68" applyFont="1" applyAlignment="1" applyProtection="1">
      <alignment horizontal="left" vertical="center"/>
      <protection/>
    </xf>
    <xf numFmtId="49" fontId="35" fillId="0" borderId="0" xfId="0" applyNumberFormat="1" applyFont="1" applyFill="1" applyAlignment="1">
      <alignment vertical="top"/>
    </xf>
    <xf numFmtId="0" fontId="28" fillId="0" borderId="0" xfId="15" applyNumberFormat="1" applyFont="1" applyFill="1" applyProtection="1">
      <alignment/>
      <protection/>
    </xf>
    <xf numFmtId="0" fontId="34" fillId="0" borderId="0" xfId="68" applyFont="1" applyFill="1" applyBorder="1" applyAlignment="1" applyProtection="1">
      <alignment horizontal="left" vertical="center"/>
      <protection locked="0"/>
    </xf>
    <xf numFmtId="0" fontId="39" fillId="0" borderId="0" xfId="68" applyFont="1" applyFill="1" applyAlignment="1" applyProtection="1">
      <alignment horizontal="left" vertical="center"/>
      <protection/>
    </xf>
    <xf numFmtId="0" fontId="39" fillId="0" borderId="0" xfId="68" applyNumberFormat="1" applyFont="1" applyFill="1" applyAlignment="1" applyProtection="1">
      <alignment horizontal="center" vertical="center"/>
      <protection/>
    </xf>
    <xf numFmtId="0" fontId="39" fillId="0" borderId="0" xfId="68" applyNumberFormat="1" applyFont="1" applyFill="1" applyAlignment="1" applyProtection="1">
      <alignment horizontal="right" vertical="center" indent="3"/>
      <protection/>
    </xf>
    <xf numFmtId="0" fontId="0" fillId="31" borderId="14" xfId="15" applyNumberFormat="1" applyFont="1" applyFill="1" applyBorder="1" applyAlignment="1" applyProtection="1">
      <alignment horizontal="center" vertical="center"/>
      <protection locked="0"/>
    </xf>
    <xf numFmtId="49" fontId="35" fillId="0" borderId="0" xfId="15" applyNumberFormat="1" applyFont="1" applyAlignment="1">
      <alignment horizontal="center" vertical="center"/>
      <protection/>
    </xf>
    <xf numFmtId="49" fontId="46" fillId="0" borderId="0" xfId="0" applyNumberFormat="1" applyFont="1" applyAlignment="1" applyProtection="1">
      <alignment vertical="top"/>
      <protection/>
    </xf>
    <xf numFmtId="49" fontId="35" fillId="0" borderId="0" xfId="0" applyNumberFormat="1" applyFont="1" applyAlignment="1" applyProtection="1">
      <alignment vertical="top"/>
      <protection/>
    </xf>
    <xf numFmtId="49" fontId="35" fillId="0" borderId="0" xfId="15" applyNumberFormat="1" applyFont="1" applyAlignment="1" applyProtection="1">
      <alignment horizontal="center" vertical="center"/>
      <protection/>
    </xf>
    <xf numFmtId="49" fontId="35" fillId="0" borderId="0" xfId="15" applyNumberFormat="1" applyFont="1" applyAlignment="1" applyProtection="1">
      <alignment horizontal="right" vertical="top"/>
      <protection/>
    </xf>
    <xf numFmtId="0" fontId="39" fillId="0" borderId="0" xfId="53" applyFont="1" applyAlignment="1" applyProtection="1">
      <alignment horizontal="left" vertical="center"/>
      <protection/>
    </xf>
    <xf numFmtId="49" fontId="46" fillId="0" borderId="0" xfId="15" applyNumberFormat="1" applyFont="1" applyAlignment="1" applyProtection="1">
      <alignment horizontal="centerContinuous" vertical="top"/>
      <protection/>
    </xf>
    <xf numFmtId="49" fontId="46" fillId="0" borderId="0" xfId="15" applyNumberFormat="1" applyFont="1" applyAlignment="1" applyProtection="1">
      <alignment horizontal="center" vertical="center"/>
      <protection/>
    </xf>
    <xf numFmtId="49" fontId="46" fillId="0" borderId="0" xfId="15" applyNumberFormat="1" applyFont="1" applyAlignment="1" applyProtection="1">
      <alignment horizontal="right" vertical="top"/>
      <protection/>
    </xf>
    <xf numFmtId="49" fontId="0" fillId="0" borderId="62" xfId="15" applyNumberFormat="1" applyFont="1" applyBorder="1" applyAlignment="1">
      <alignment horizontal="right" vertical="center"/>
      <protection/>
    </xf>
    <xf numFmtId="49" fontId="0" fillId="0" borderId="0" xfId="0" applyNumberFormat="1" applyAlignment="1">
      <alignment vertical="center"/>
    </xf>
    <xf numFmtId="49" fontId="0" fillId="0" borderId="0" xfId="15" applyNumberFormat="1" applyFont="1" applyAlignment="1">
      <alignment horizontal="right" vertical="center"/>
      <protection/>
    </xf>
    <xf numFmtId="49" fontId="0" fillId="0" borderId="0" xfId="15" applyNumberFormat="1" applyFont="1" applyAlignment="1">
      <alignment horizontal="centerContinuous" vertical="center"/>
      <protection/>
    </xf>
    <xf numFmtId="49" fontId="9" fillId="0" borderId="0" xfId="15" applyNumberFormat="1" applyFont="1" applyAlignment="1">
      <alignment horizontal="centerContinuous" vertical="center"/>
      <protection/>
    </xf>
    <xf numFmtId="49" fontId="0" fillId="0" borderId="0" xfId="15" applyNumberFormat="1" applyFont="1" applyBorder="1" applyAlignment="1">
      <alignment vertical="center"/>
      <protection/>
    </xf>
    <xf numFmtId="49" fontId="0" fillId="0" borderId="13" xfId="15" applyNumberFormat="1" applyFont="1" applyBorder="1" applyAlignment="1">
      <alignment horizontal="left" vertical="center"/>
      <protection/>
    </xf>
    <xf numFmtId="49" fontId="0" fillId="0" borderId="37" xfId="15" applyNumberFormat="1" applyFont="1" applyBorder="1" applyAlignment="1">
      <alignment horizontal="left" vertical="center"/>
      <protection/>
    </xf>
    <xf numFmtId="0" fontId="9" fillId="0" borderId="13" xfId="58" applyBorder="1" applyAlignment="1">
      <alignment horizontal="center" vertical="center" wrapText="1"/>
      <protection/>
    </xf>
    <xf numFmtId="0" fontId="9" fillId="0" borderId="39" xfId="58" applyBorder="1" applyAlignment="1">
      <alignment horizontal="center" vertical="center" wrapText="1"/>
      <protection/>
    </xf>
    <xf numFmtId="0" fontId="9" fillId="0" borderId="14" xfId="58" applyBorder="1" applyAlignment="1">
      <alignment horizontal="center" vertical="center" wrapText="1"/>
      <protection/>
    </xf>
    <xf numFmtId="0" fontId="9" fillId="0" borderId="26" xfId="58" applyBorder="1" applyAlignment="1">
      <alignment horizontal="center" vertical="center" wrapText="1"/>
      <protection/>
    </xf>
    <xf numFmtId="0" fontId="9" fillId="0" borderId="8" xfId="58" applyBorder="1" applyAlignment="1">
      <alignment horizontal="center" vertical="center" wrapText="1"/>
      <protection/>
    </xf>
    <xf numFmtId="0" fontId="9" fillId="0" borderId="27" xfId="58" applyBorder="1" applyAlignment="1">
      <alignment horizontal="center" vertical="center" wrapText="1"/>
      <protection/>
    </xf>
    <xf numFmtId="49" fontId="0" fillId="0" borderId="37" xfId="15" applyNumberFormat="1" applyFont="1" applyBorder="1" applyAlignment="1">
      <alignment horizontal="center" vertical="center"/>
      <protection/>
    </xf>
    <xf numFmtId="49" fontId="0" fillId="0" borderId="38" xfId="15" applyNumberFormat="1" applyFont="1" applyBorder="1" applyAlignment="1">
      <alignment horizontal="center" vertical="center"/>
      <protection/>
    </xf>
    <xf numFmtId="49" fontId="0" fillId="0" borderId="36" xfId="15" applyNumberFormat="1" applyFont="1" applyBorder="1" applyAlignment="1">
      <alignment horizontal="center" vertical="center"/>
      <protection/>
    </xf>
    <xf numFmtId="49" fontId="0" fillId="0" borderId="13" xfId="15" applyNumberFormat="1" applyFont="1" applyBorder="1" applyAlignment="1">
      <alignment horizontal="left" vertical="center" wrapText="1"/>
      <protection/>
    </xf>
    <xf numFmtId="49" fontId="0" fillId="0" borderId="26" xfId="15" applyNumberFormat="1" applyFont="1" applyBorder="1" applyAlignment="1">
      <alignment horizontal="left" vertical="center" wrapText="1"/>
      <protection/>
    </xf>
    <xf numFmtId="49" fontId="0" fillId="0" borderId="37" xfId="15" applyNumberFormat="1" applyFont="1" applyBorder="1" applyAlignment="1">
      <alignment horizontal="left" vertical="center" wrapText="1"/>
      <protection/>
    </xf>
    <xf numFmtId="49" fontId="0" fillId="0" borderId="0" xfId="15" applyNumberFormat="1" applyFont="1" applyAlignment="1">
      <alignment vertical="center" wrapText="1"/>
      <protection/>
    </xf>
    <xf numFmtId="49" fontId="0" fillId="0" borderId="46" xfId="15" applyNumberFormat="1" applyFont="1" applyBorder="1" applyAlignment="1">
      <alignment vertical="center"/>
      <protection/>
    </xf>
    <xf numFmtId="49" fontId="0" fillId="0" borderId="64" xfId="15" applyNumberFormat="1" applyFont="1" applyBorder="1" applyAlignment="1">
      <alignment vertical="center"/>
      <protection/>
    </xf>
    <xf numFmtId="0" fontId="0" fillId="0" borderId="26" xfId="15" applyNumberFormat="1" applyFont="1" applyBorder="1" applyAlignment="1">
      <alignment horizontal="left" vertical="center" wrapText="1"/>
      <protection/>
    </xf>
    <xf numFmtId="0" fontId="0" fillId="0" borderId="8" xfId="15" applyNumberFormat="1" applyFont="1" applyBorder="1" applyAlignment="1">
      <alignment horizontal="center" vertical="center"/>
      <protection/>
    </xf>
    <xf numFmtId="0" fontId="0" fillId="0" borderId="26" xfId="15" applyNumberFormat="1" applyFont="1" applyBorder="1" applyAlignment="1">
      <alignment horizontal="left" vertical="center"/>
      <protection/>
    </xf>
    <xf numFmtId="0" fontId="0" fillId="0" borderId="37" xfId="15" applyNumberFormat="1" applyFont="1" applyBorder="1" applyAlignment="1">
      <alignment horizontal="left" vertical="center"/>
      <protection/>
    </xf>
    <xf numFmtId="0" fontId="0" fillId="0" borderId="38" xfId="15" applyNumberFormat="1" applyFont="1" applyBorder="1" applyAlignment="1">
      <alignment horizontal="center" vertical="center"/>
      <protection/>
    </xf>
    <xf numFmtId="49" fontId="54" fillId="0" borderId="0" xfId="15" applyNumberFormat="1" applyFont="1" applyBorder="1" applyAlignment="1">
      <alignment vertical="center"/>
      <protection/>
    </xf>
    <xf numFmtId="49" fontId="54" fillId="0" borderId="0" xfId="0" applyNumberFormat="1" applyFont="1" applyAlignment="1">
      <alignment vertical="center"/>
    </xf>
    <xf numFmtId="49" fontId="0" fillId="0" borderId="27" xfId="15" applyNumberFormat="1" applyFont="1" applyBorder="1" applyAlignment="1">
      <alignment horizontal="center" vertical="center" wrapText="1"/>
      <protection/>
    </xf>
    <xf numFmtId="49" fontId="54" fillId="0" borderId="26" xfId="15" applyNumberFormat="1" applyFont="1" applyBorder="1" applyAlignment="1">
      <alignment vertical="center"/>
      <protection/>
    </xf>
    <xf numFmtId="49" fontId="54" fillId="0" borderId="27" xfId="15" applyNumberFormat="1" applyFont="1" applyBorder="1" applyAlignment="1">
      <alignment vertical="center"/>
      <protection/>
    </xf>
    <xf numFmtId="49" fontId="0" fillId="0" borderId="36" xfId="15" applyNumberFormat="1" applyFont="1" applyBorder="1" applyAlignment="1">
      <alignment horizontal="center" vertical="center" wrapText="1"/>
      <protection/>
    </xf>
    <xf numFmtId="0" fontId="0" fillId="31" borderId="26" xfId="15" applyNumberFormat="1" applyFont="1" applyFill="1" applyBorder="1" applyAlignment="1" applyProtection="1">
      <alignment horizontal="center" vertical="center" wrapText="1"/>
      <protection locked="0"/>
    </xf>
    <xf numFmtId="3" fontId="0" fillId="0" borderId="37" xfId="15" applyNumberFormat="1" applyFont="1" applyFill="1" applyBorder="1" applyAlignment="1" applyProtection="1">
      <alignment horizontal="center" vertical="center" wrapText="1"/>
      <protection/>
    </xf>
    <xf numFmtId="49" fontId="0" fillId="0" borderId="24" xfId="15" applyNumberFormat="1" applyFont="1" applyBorder="1" applyAlignment="1">
      <alignment horizontal="center" vertical="center" wrapText="1"/>
      <protection/>
    </xf>
    <xf numFmtId="0" fontId="0" fillId="31" borderId="27" xfId="15" applyNumberFormat="1" applyFont="1" applyFill="1" applyBorder="1" applyAlignment="1" applyProtection="1">
      <alignment horizontal="center" vertical="center"/>
      <protection locked="0"/>
    </xf>
    <xf numFmtId="0" fontId="0" fillId="31" borderId="36" xfId="15" applyNumberFormat="1" applyFont="1" applyFill="1" applyBorder="1" applyAlignment="1" applyProtection="1">
      <alignment horizontal="center" vertical="center"/>
      <protection locked="0"/>
    </xf>
    <xf numFmtId="49" fontId="46" fillId="0" borderId="0" xfId="0" applyNumberFormat="1" applyFont="1" applyAlignment="1">
      <alignment horizontal="center" vertical="top"/>
    </xf>
    <xf numFmtId="49" fontId="35" fillId="0" borderId="0" xfId="0" applyNumberFormat="1" applyFont="1" applyAlignment="1">
      <alignment horizontal="center" vertical="top"/>
    </xf>
    <xf numFmtId="0" fontId="2" fillId="0" borderId="0" xfId="15" applyNumberFormat="1" applyFont="1" applyFill="1" applyBorder="1" applyAlignment="1" applyProtection="1">
      <alignment horizontal="left" vertical="center" indent="1"/>
      <protection/>
    </xf>
    <xf numFmtId="49" fontId="35" fillId="0" borderId="0" xfId="0" applyNumberFormat="1" applyFont="1" applyAlignment="1">
      <alignment vertical="center"/>
    </xf>
    <xf numFmtId="0" fontId="35" fillId="0" borderId="0" xfId="15" applyNumberFormat="1" applyFont="1" applyFill="1" applyAlignment="1" applyProtection="1">
      <alignment vertical="center"/>
      <protection/>
    </xf>
    <xf numFmtId="170" fontId="46" fillId="29" borderId="8" xfId="60" applyNumberFormat="1" applyFont="1" applyBorder="1" applyAlignment="1" applyProtection="1">
      <alignment horizontal="center" vertical="center"/>
      <protection/>
    </xf>
    <xf numFmtId="0" fontId="34" fillId="29" borderId="0" xfId="68" applyFont="1" applyFill="1" applyBorder="1" applyAlignment="1" applyProtection="1">
      <alignment horizontal="left" vertical="center"/>
      <protection locked="0"/>
    </xf>
    <xf numFmtId="0" fontId="34" fillId="29" borderId="0" xfId="68" applyFont="1" applyFill="1" applyBorder="1" applyAlignment="1" applyProtection="1">
      <alignment horizontal="right" vertical="center"/>
      <protection locked="0"/>
    </xf>
    <xf numFmtId="0" fontId="34" fillId="0" borderId="0" xfId="68" applyFont="1" applyFill="1" applyBorder="1" applyAlignment="1" applyProtection="1">
      <alignment horizontal="left" vertical="center" indent="1"/>
      <protection locked="0"/>
    </xf>
    <xf numFmtId="0" fontId="34" fillId="0" borderId="0" xfId="68" applyFont="1" applyAlignment="1">
      <alignment horizontal="left" vertical="center"/>
      <protection/>
    </xf>
    <xf numFmtId="0" fontId="34" fillId="0" borderId="0" xfId="15" applyNumberFormat="1" applyFont="1" applyFill="1" applyBorder="1" applyAlignment="1" applyProtection="1">
      <alignment horizontal="left" vertical="center" indent="1"/>
      <protection/>
    </xf>
    <xf numFmtId="0" fontId="34" fillId="0" borderId="0" xfId="15" applyNumberFormat="1" applyFont="1" applyFill="1" applyBorder="1" applyAlignment="1" applyProtection="1">
      <alignment vertical="center" wrapText="1"/>
      <protection/>
    </xf>
    <xf numFmtId="0" fontId="34" fillId="0" borderId="0" xfId="15" applyNumberFormat="1" applyFont="1" applyFill="1" applyBorder="1" applyAlignment="1" applyProtection="1">
      <alignment vertical="center"/>
      <protection/>
    </xf>
    <xf numFmtId="49" fontId="46" fillId="0" borderId="0" xfId="15" applyNumberFormat="1" applyFont="1" applyFill="1" applyAlignment="1" applyProtection="1">
      <alignment vertical="center"/>
      <protection/>
    </xf>
    <xf numFmtId="0" fontId="34" fillId="0" borderId="0" xfId="15" applyNumberFormat="1" applyFont="1" applyFill="1" applyAlignment="1" applyProtection="1">
      <alignment vertical="center"/>
      <protection/>
    </xf>
    <xf numFmtId="0" fontId="34" fillId="0" borderId="0" xfId="15" applyNumberFormat="1" applyFont="1" applyFill="1" applyAlignment="1" applyProtection="1">
      <alignment horizontal="right" vertical="center"/>
      <protection/>
    </xf>
    <xf numFmtId="0" fontId="46" fillId="0" borderId="0" xfId="15" applyNumberFormat="1" applyFont="1" applyFill="1" applyAlignment="1" applyProtection="1">
      <alignment vertical="center"/>
      <protection/>
    </xf>
    <xf numFmtId="0" fontId="46" fillId="0" borderId="0" xfId="15" applyNumberFormat="1" applyFont="1" applyFill="1" applyAlignment="1" applyProtection="1">
      <alignment horizontal="right" vertical="center"/>
      <protection/>
    </xf>
    <xf numFmtId="0" fontId="55" fillId="0" borderId="0" xfId="53" applyFont="1" applyAlignment="1" applyProtection="1">
      <alignment horizontal="center" vertical="center"/>
      <protection/>
    </xf>
    <xf numFmtId="0" fontId="55" fillId="0" borderId="0" xfId="53" applyNumberFormat="1" applyFont="1" applyAlignment="1" applyProtection="1">
      <alignment horizontal="center" vertical="center"/>
      <protection/>
    </xf>
    <xf numFmtId="0" fontId="40" fillId="0" borderId="0" xfId="53" applyNumberFormat="1" applyFont="1" applyAlignment="1" applyProtection="1">
      <alignment horizontal="center" vertical="center"/>
      <protection/>
    </xf>
    <xf numFmtId="49" fontId="46" fillId="0" borderId="0" xfId="15" applyNumberFormat="1" applyFont="1" applyAlignment="1" applyProtection="1">
      <alignment vertical="center"/>
      <protection/>
    </xf>
    <xf numFmtId="0" fontId="34" fillId="0" borderId="0" xfId="15" applyNumberFormat="1" applyFont="1" applyAlignment="1" applyProtection="1">
      <alignment vertical="center"/>
      <protection/>
    </xf>
    <xf numFmtId="0" fontId="34" fillId="0" borderId="0" xfId="15" applyNumberFormat="1" applyFont="1" applyAlignment="1" applyProtection="1">
      <alignment horizontal="right" vertical="center"/>
      <protection/>
    </xf>
    <xf numFmtId="0" fontId="46" fillId="0" borderId="0" xfId="15" applyNumberFormat="1" applyFont="1" applyAlignment="1" applyProtection="1">
      <alignment vertical="center"/>
      <protection/>
    </xf>
    <xf numFmtId="0" fontId="47" fillId="0" borderId="26" xfId="58" applyFont="1" applyBorder="1" applyAlignment="1" applyProtection="1">
      <alignment horizontal="center" vertical="center" wrapText="1"/>
      <protection/>
    </xf>
    <xf numFmtId="0" fontId="47" fillId="0" borderId="8" xfId="58" applyFont="1" applyBorder="1" applyAlignment="1" applyProtection="1">
      <alignment horizontal="center" vertical="center" wrapText="1"/>
      <protection/>
    </xf>
    <xf numFmtId="0" fontId="47" fillId="0" borderId="27" xfId="58" applyFont="1" applyBorder="1" applyAlignment="1" applyProtection="1">
      <alignment horizontal="center" vertical="center" wrapText="1"/>
      <protection/>
    </xf>
    <xf numFmtId="0" fontId="47" fillId="0" borderId="26" xfId="58" applyNumberFormat="1" applyFont="1" applyBorder="1" applyAlignment="1" applyProtection="1">
      <alignment horizontal="center" vertical="center" wrapText="1"/>
      <protection/>
    </xf>
    <xf numFmtId="0" fontId="47" fillId="0" borderId="8" xfId="58" applyNumberFormat="1" applyFont="1" applyBorder="1" applyAlignment="1" applyProtection="1">
      <alignment horizontal="center" vertical="center" wrapText="1"/>
      <protection/>
    </xf>
    <xf numFmtId="0" fontId="47" fillId="0" borderId="27" xfId="58" applyNumberFormat="1" applyFont="1" applyBorder="1" applyAlignment="1" applyProtection="1">
      <alignment horizontal="center" vertical="center" wrapText="1"/>
      <protection/>
    </xf>
    <xf numFmtId="0" fontId="47" fillId="0" borderId="18" xfId="58" applyFont="1" applyBorder="1" applyAlignment="1" applyProtection="1">
      <alignment horizontal="center" vertical="center" wrapText="1"/>
      <protection/>
    </xf>
    <xf numFmtId="0" fontId="47" fillId="0" borderId="59" xfId="58" applyFont="1" applyBorder="1" applyAlignment="1" applyProtection="1">
      <alignment horizontal="center" vertical="center" wrapText="1"/>
      <protection/>
    </xf>
    <xf numFmtId="0" fontId="47" fillId="0" borderId="65" xfId="58" applyFont="1" applyBorder="1" applyAlignment="1" applyProtection="1">
      <alignment horizontal="center" vertical="center" wrapText="1"/>
      <protection/>
    </xf>
    <xf numFmtId="0" fontId="47" fillId="0" borderId="65" xfId="58" applyFont="1" applyBorder="1" applyAlignment="1" applyProtection="1">
      <alignment horizontal="center" vertical="center"/>
      <protection/>
    </xf>
    <xf numFmtId="0" fontId="47" fillId="0" borderId="37" xfId="58" applyFont="1" applyBorder="1" applyAlignment="1" applyProtection="1">
      <alignment horizontal="center" vertical="center" wrapText="1"/>
      <protection/>
    </xf>
    <xf numFmtId="0" fontId="47" fillId="0" borderId="38" xfId="58" applyFont="1" applyBorder="1" applyAlignment="1" applyProtection="1">
      <alignment horizontal="center" vertical="center" wrapText="1"/>
      <protection/>
    </xf>
    <xf numFmtId="0" fontId="47" fillId="0" borderId="36" xfId="58" applyFont="1" applyBorder="1" applyAlignment="1" applyProtection="1">
      <alignment horizontal="center" vertical="center" wrapText="1"/>
      <protection/>
    </xf>
    <xf numFmtId="0" fontId="47" fillId="0" borderId="37" xfId="58" applyNumberFormat="1" applyFont="1" applyBorder="1" applyAlignment="1" applyProtection="1">
      <alignment horizontal="center" vertical="center" wrapText="1"/>
      <protection/>
    </xf>
    <xf numFmtId="0" fontId="47" fillId="0" borderId="38" xfId="58" applyNumberFormat="1" applyFont="1" applyBorder="1" applyAlignment="1" applyProtection="1">
      <alignment horizontal="center" vertical="center" wrapText="1"/>
      <protection/>
    </xf>
    <xf numFmtId="0" fontId="47" fillId="0" borderId="36" xfId="58" applyNumberFormat="1" applyFont="1" applyBorder="1" applyAlignment="1" applyProtection="1">
      <alignment horizontal="center" vertical="center" wrapText="1"/>
      <protection/>
    </xf>
    <xf numFmtId="0" fontId="46" fillId="0" borderId="13" xfId="15" applyNumberFormat="1" applyFont="1" applyBorder="1" applyAlignment="1" applyProtection="1">
      <alignment horizontal="center" vertical="center"/>
      <protection/>
    </xf>
    <xf numFmtId="0" fontId="46" fillId="0" borderId="39" xfId="15" applyNumberFormat="1" applyFont="1" applyBorder="1" applyAlignment="1" applyProtection="1">
      <alignment vertical="center" wrapText="1"/>
      <protection/>
    </xf>
    <xf numFmtId="0" fontId="46" fillId="0" borderId="66" xfId="15" applyNumberFormat="1" applyFont="1" applyBorder="1" applyAlignment="1" applyProtection="1">
      <alignment vertical="center" wrapText="1"/>
      <protection/>
    </xf>
    <xf numFmtId="0" fontId="46" fillId="0" borderId="39" xfId="15" applyNumberFormat="1" applyFont="1" applyBorder="1" applyAlignment="1" applyProtection="1">
      <alignment horizontal="center" vertical="center" wrapText="1"/>
      <protection/>
    </xf>
    <xf numFmtId="0" fontId="46" fillId="0" borderId="66" xfId="15" applyNumberFormat="1" applyFont="1" applyBorder="1" applyAlignment="1" applyProtection="1">
      <alignment vertical="center" shrinkToFit="1"/>
      <protection/>
    </xf>
    <xf numFmtId="0" fontId="46" fillId="31" borderId="13" xfId="84" applyNumberFormat="1" applyFont="1" applyBorder="1" applyAlignment="1" applyProtection="1">
      <alignment horizontal="right" vertical="center"/>
      <protection/>
    </xf>
    <xf numFmtId="0" fontId="46" fillId="31" borderId="39" xfId="84" applyNumberFormat="1" applyFont="1" applyBorder="1" applyAlignment="1" applyProtection="1">
      <alignment horizontal="right" vertical="center"/>
      <protection/>
    </xf>
    <xf numFmtId="0" fontId="46" fillId="31" borderId="14" xfId="84" applyNumberFormat="1" applyFont="1" applyBorder="1" applyAlignment="1" applyProtection="1">
      <alignment horizontal="right" vertical="center"/>
      <protection/>
    </xf>
    <xf numFmtId="49" fontId="46" fillId="0" borderId="26" xfId="15" applyNumberFormat="1" applyFont="1" applyBorder="1" applyAlignment="1" applyProtection="1">
      <alignment horizontal="center" vertical="center"/>
      <protection/>
    </xf>
    <xf numFmtId="49" fontId="46" fillId="0" borderId="8" xfId="15" applyNumberFormat="1" applyFont="1" applyBorder="1" applyAlignment="1" applyProtection="1">
      <alignment vertical="center" wrapText="1"/>
      <protection/>
    </xf>
    <xf numFmtId="49" fontId="46" fillId="0" borderId="56" xfId="15" applyNumberFormat="1" applyFont="1" applyBorder="1" applyAlignment="1" applyProtection="1">
      <alignment vertical="center" wrapText="1"/>
      <protection/>
    </xf>
    <xf numFmtId="49" fontId="46" fillId="0" borderId="8" xfId="15" applyNumberFormat="1" applyFont="1" applyBorder="1" applyAlignment="1" applyProtection="1">
      <alignment horizontal="center" vertical="center" wrapText="1"/>
      <protection/>
    </xf>
    <xf numFmtId="49" fontId="46" fillId="0" borderId="56" xfId="15" applyNumberFormat="1" applyFont="1" applyBorder="1" applyAlignment="1" applyProtection="1">
      <alignment vertical="center" shrinkToFit="1"/>
      <protection/>
    </xf>
    <xf numFmtId="0" fontId="46" fillId="31" borderId="26" xfId="84" applyNumberFormat="1" applyFont="1" applyBorder="1" applyAlignment="1" applyProtection="1">
      <alignment horizontal="right" vertical="center"/>
      <protection/>
    </xf>
    <xf numFmtId="0" fontId="46" fillId="31" borderId="8" xfId="84" applyNumberFormat="1" applyFont="1" applyBorder="1" applyAlignment="1" applyProtection="1">
      <alignment horizontal="right" vertical="center"/>
      <protection/>
    </xf>
    <xf numFmtId="0" fontId="46" fillId="31" borderId="27" xfId="84" applyNumberFormat="1" applyFont="1" applyBorder="1" applyAlignment="1" applyProtection="1">
      <alignment horizontal="right" vertical="center"/>
      <protection/>
    </xf>
    <xf numFmtId="0" fontId="46" fillId="0" borderId="26" xfId="15" applyNumberFormat="1" applyFont="1" applyBorder="1" applyAlignment="1" applyProtection="1">
      <alignment vertical="center"/>
      <protection/>
    </xf>
    <xf numFmtId="0" fontId="46" fillId="0" borderId="8" xfId="15" applyNumberFormat="1" applyFont="1" applyBorder="1" applyAlignment="1" applyProtection="1">
      <alignment vertical="center"/>
      <protection/>
    </xf>
    <xf numFmtId="0" fontId="46" fillId="0" borderId="27" xfId="15" applyNumberFormat="1" applyFont="1" applyBorder="1" applyAlignment="1" applyProtection="1">
      <alignment vertical="center"/>
      <protection/>
    </xf>
    <xf numFmtId="0" fontId="34" fillId="0" borderId="26" xfId="15" applyNumberFormat="1" applyFont="1" applyBorder="1" applyAlignment="1" applyProtection="1">
      <alignment vertical="center"/>
      <protection/>
    </xf>
    <xf numFmtId="0" fontId="34" fillId="0" borderId="8" xfId="15" applyNumberFormat="1" applyFont="1" applyBorder="1" applyAlignment="1" applyProtection="1">
      <alignment vertical="center"/>
      <protection/>
    </xf>
    <xf numFmtId="0" fontId="34" fillId="0" borderId="27" xfId="15" applyNumberFormat="1" applyFont="1" applyBorder="1" applyAlignment="1" applyProtection="1">
      <alignment vertical="center"/>
      <protection/>
    </xf>
    <xf numFmtId="0" fontId="43" fillId="29" borderId="8" xfId="15" applyNumberFormat="1" applyFont="1" applyFill="1" applyBorder="1" applyAlignment="1" applyProtection="1">
      <alignment vertical="center"/>
      <protection locked="0"/>
    </xf>
    <xf numFmtId="0" fontId="43" fillId="29" borderId="27" xfId="15" applyNumberFormat="1" applyFont="1" applyFill="1" applyBorder="1" applyAlignment="1" applyProtection="1">
      <alignment vertical="center"/>
      <protection locked="0"/>
    </xf>
    <xf numFmtId="0" fontId="43" fillId="0" borderId="26" xfId="15" applyNumberFormat="1" applyFont="1" applyBorder="1" applyAlignment="1" applyProtection="1">
      <alignment vertical="center"/>
      <protection/>
    </xf>
    <xf numFmtId="0" fontId="43" fillId="31" borderId="26" xfId="84" applyNumberFormat="1" applyFont="1" applyBorder="1" applyAlignment="1" applyProtection="1">
      <alignment horizontal="right" vertical="center"/>
      <protection/>
    </xf>
    <xf numFmtId="49" fontId="47" fillId="0" borderId="8" xfId="15" applyNumberFormat="1" applyFont="1" applyBorder="1" applyAlignment="1" applyProtection="1">
      <alignment vertical="center" wrapText="1"/>
      <protection/>
    </xf>
    <xf numFmtId="0" fontId="46" fillId="0" borderId="26" xfId="84" applyNumberFormat="1" applyFont="1" applyFill="1" applyBorder="1" applyAlignment="1" applyProtection="1">
      <alignment horizontal="right" vertical="center"/>
      <protection/>
    </xf>
    <xf numFmtId="0" fontId="52" fillId="31" borderId="8" xfId="84" applyNumberFormat="1" applyFont="1" applyBorder="1" applyAlignment="1" applyProtection="1">
      <alignment horizontal="right" vertical="center"/>
      <protection/>
    </xf>
    <xf numFmtId="0" fontId="52" fillId="31" borderId="27" xfId="84" applyNumberFormat="1" applyFont="1" applyBorder="1" applyAlignment="1" applyProtection="1">
      <alignment horizontal="right" vertical="center"/>
      <protection/>
    </xf>
    <xf numFmtId="0" fontId="52" fillId="31" borderId="41" xfId="84" applyNumberFormat="1" applyFont="1" applyBorder="1" applyAlignment="1" applyProtection="1">
      <alignment horizontal="right" vertical="center"/>
      <protection/>
    </xf>
    <xf numFmtId="0" fontId="43" fillId="0" borderId="26" xfId="84" applyNumberFormat="1" applyFont="1" applyFill="1" applyBorder="1" applyAlignment="1" applyProtection="1">
      <alignment horizontal="right" vertical="center"/>
      <protection/>
    </xf>
    <xf numFmtId="0" fontId="56" fillId="31" borderId="8" xfId="84" applyNumberFormat="1" applyFont="1" applyBorder="1" applyAlignment="1" applyProtection="1">
      <alignment horizontal="right" vertical="center"/>
      <protection/>
    </xf>
    <xf numFmtId="0" fontId="56" fillId="31" borderId="41" xfId="84" applyNumberFormat="1" applyFont="1" applyBorder="1" applyAlignment="1" applyProtection="1">
      <alignment horizontal="right" vertical="center"/>
      <protection/>
    </xf>
    <xf numFmtId="0" fontId="56" fillId="31" borderId="27" xfId="84" applyNumberFormat="1" applyFont="1" applyBorder="1" applyAlignment="1" applyProtection="1">
      <alignment horizontal="right" vertical="center"/>
      <protection/>
    </xf>
    <xf numFmtId="0" fontId="47" fillId="31" borderId="26" xfId="84" applyNumberFormat="1" applyFont="1" applyFill="1" applyBorder="1" applyAlignment="1" applyProtection="1">
      <alignment horizontal="right" vertical="center"/>
      <protection/>
    </xf>
    <xf numFmtId="0" fontId="46" fillId="31" borderId="8" xfId="60" applyNumberFormat="1" applyFont="1" applyFill="1" applyBorder="1" applyAlignment="1" applyProtection="1">
      <alignment horizontal="right" vertical="center"/>
      <protection/>
    </xf>
    <xf numFmtId="0" fontId="46" fillId="31" borderId="27" xfId="60" applyNumberFormat="1" applyFont="1" applyFill="1" applyBorder="1" applyAlignment="1" applyProtection="1">
      <alignment horizontal="right" vertical="center"/>
      <protection/>
    </xf>
    <xf numFmtId="0" fontId="48" fillId="31" borderId="26" xfId="84" applyNumberFormat="1" applyFont="1" applyFill="1" applyBorder="1" applyAlignment="1" applyProtection="1">
      <alignment horizontal="right" vertical="center"/>
      <protection/>
    </xf>
    <xf numFmtId="0" fontId="43" fillId="31" borderId="8" xfId="60" applyNumberFormat="1" applyFont="1" applyFill="1" applyBorder="1" applyAlignment="1" applyProtection="1">
      <alignment horizontal="right" vertical="center"/>
      <protection/>
    </xf>
    <xf numFmtId="0" fontId="43" fillId="31" borderId="27" xfId="60" applyNumberFormat="1" applyFont="1" applyFill="1" applyBorder="1" applyAlignment="1" applyProtection="1">
      <alignment horizontal="right" vertical="center"/>
      <protection/>
    </xf>
    <xf numFmtId="49" fontId="46" fillId="0" borderId="8" xfId="15" applyNumberFormat="1" applyFont="1" applyBorder="1" applyAlignment="1" applyProtection="1">
      <alignment horizontal="left" vertical="center" wrapText="1"/>
      <protection/>
    </xf>
    <xf numFmtId="0" fontId="43" fillId="0" borderId="8" xfId="15" applyNumberFormat="1" applyFont="1" applyBorder="1" applyAlignment="1" applyProtection="1">
      <alignment vertical="center"/>
      <protection/>
    </xf>
    <xf numFmtId="0" fontId="43" fillId="0" borderId="27" xfId="15" applyNumberFormat="1" applyFont="1" applyBorder="1" applyAlignment="1" applyProtection="1">
      <alignment vertical="center"/>
      <protection/>
    </xf>
    <xf numFmtId="49" fontId="46" fillId="0" borderId="16" xfId="15" applyNumberFormat="1" applyFont="1" applyBorder="1" applyAlignment="1" applyProtection="1">
      <alignment horizontal="left" vertical="center" wrapText="1"/>
      <protection/>
    </xf>
    <xf numFmtId="49" fontId="46" fillId="0" borderId="18" xfId="15" applyNumberFormat="1" applyFont="1" applyBorder="1" applyAlignment="1" applyProtection="1">
      <alignment horizontal="center" vertical="center"/>
      <protection/>
    </xf>
    <xf numFmtId="49" fontId="53" fillId="0" borderId="0" xfId="15" applyNumberFormat="1" applyFont="1" applyAlignment="1" applyProtection="1">
      <alignment vertical="center"/>
      <protection/>
    </xf>
    <xf numFmtId="49" fontId="46" fillId="0" borderId="65" xfId="15" applyNumberFormat="1" applyFont="1" applyBorder="1" applyAlignment="1" applyProtection="1">
      <alignment vertical="center" wrapText="1"/>
      <protection/>
    </xf>
    <xf numFmtId="49" fontId="46" fillId="0" borderId="65" xfId="15" applyNumberFormat="1" applyFont="1" applyBorder="1" applyAlignment="1" applyProtection="1">
      <alignment vertical="center" shrinkToFit="1"/>
      <protection/>
    </xf>
    <xf numFmtId="49" fontId="46" fillId="0" borderId="38" xfId="15" applyNumberFormat="1" applyFont="1" applyBorder="1" applyAlignment="1" applyProtection="1">
      <alignment horizontal="center" vertical="center" wrapText="1"/>
      <protection/>
    </xf>
    <xf numFmtId="0" fontId="46" fillId="31" borderId="37" xfId="84" applyNumberFormat="1" applyFont="1" applyBorder="1" applyAlignment="1" applyProtection="1">
      <alignment horizontal="right" vertical="center"/>
      <protection/>
    </xf>
    <xf numFmtId="0" fontId="43" fillId="29" borderId="38" xfId="15" applyNumberFormat="1" applyFont="1" applyFill="1" applyBorder="1" applyAlignment="1" applyProtection="1">
      <alignment vertical="center"/>
      <protection locked="0"/>
    </xf>
    <xf numFmtId="0" fontId="43" fillId="29" borderId="36" xfId="15" applyNumberFormat="1" applyFont="1" applyFill="1" applyBorder="1" applyAlignment="1" applyProtection="1">
      <alignment vertical="center"/>
      <protection locked="0"/>
    </xf>
    <xf numFmtId="49" fontId="46" fillId="0" borderId="35" xfId="15" applyNumberFormat="1" applyFont="1" applyFill="1" applyBorder="1" applyAlignment="1" applyProtection="1">
      <alignment horizontal="center" vertical="center"/>
      <protection/>
    </xf>
    <xf numFmtId="49" fontId="46" fillId="0" borderId="17" xfId="15" applyNumberFormat="1" applyFont="1" applyBorder="1" applyAlignment="1" applyProtection="1">
      <alignment vertical="center" wrapText="1"/>
      <protection/>
    </xf>
    <xf numFmtId="49" fontId="46" fillId="0" borderId="45" xfId="15" applyNumberFormat="1" applyFont="1" applyBorder="1" applyAlignment="1" applyProtection="1">
      <alignment vertical="center" wrapText="1"/>
      <protection/>
    </xf>
    <xf numFmtId="49" fontId="46" fillId="0" borderId="67" xfId="15" applyNumberFormat="1" applyFont="1" applyBorder="1" applyAlignment="1" applyProtection="1">
      <alignment horizontal="center" vertical="center" wrapText="1"/>
      <protection/>
    </xf>
    <xf numFmtId="49" fontId="46" fillId="0" borderId="67" xfId="15" applyNumberFormat="1" applyFont="1" applyBorder="1" applyAlignment="1" applyProtection="1">
      <alignment vertical="center" shrinkToFit="1"/>
      <protection/>
    </xf>
    <xf numFmtId="176" fontId="46" fillId="0" borderId="63" xfId="82" applyNumberFormat="1" applyFont="1" applyBorder="1" applyAlignment="1" applyProtection="1">
      <alignment vertical="center"/>
      <protection/>
    </xf>
    <xf numFmtId="176" fontId="46" fillId="0" borderId="63" xfId="82" applyNumberFormat="1" applyFont="1" applyBorder="1" applyAlignment="1" applyProtection="1">
      <alignment vertical="center"/>
      <protection locked="0"/>
    </xf>
    <xf numFmtId="0" fontId="46" fillId="0" borderId="35" xfId="15" applyNumberFormat="1" applyFont="1" applyFill="1" applyBorder="1" applyAlignment="1" applyProtection="1">
      <alignment horizontal="center" vertical="center"/>
      <protection/>
    </xf>
    <xf numFmtId="0" fontId="47" fillId="0" borderId="17" xfId="15" applyNumberFormat="1" applyFont="1" applyBorder="1" applyAlignment="1" applyProtection="1">
      <alignment vertical="center" wrapText="1"/>
      <protection/>
    </xf>
    <xf numFmtId="0" fontId="46" fillId="0" borderId="17" xfId="15" applyNumberFormat="1" applyFont="1" applyBorder="1" applyAlignment="1" applyProtection="1">
      <alignment vertical="center" wrapText="1"/>
      <protection/>
    </xf>
    <xf numFmtId="0" fontId="46" fillId="0" borderId="17" xfId="15" applyNumberFormat="1" applyFont="1" applyBorder="1" applyAlignment="1" applyProtection="1">
      <alignment horizontal="center" vertical="center" wrapText="1"/>
      <protection/>
    </xf>
    <xf numFmtId="0" fontId="46" fillId="0" borderId="68" xfId="15" applyNumberFormat="1" applyFont="1" applyBorder="1" applyAlignment="1" applyProtection="1">
      <alignment vertical="center"/>
      <protection/>
    </xf>
    <xf numFmtId="0" fontId="47" fillId="31" borderId="35" xfId="84" applyNumberFormat="1" applyFont="1" applyFill="1" applyBorder="1" applyAlignment="1" applyProtection="1">
      <alignment horizontal="right" vertical="center"/>
      <protection/>
    </xf>
    <xf numFmtId="0" fontId="46" fillId="31" borderId="17" xfId="60" applyNumberFormat="1" applyFont="1" applyFill="1" applyBorder="1" applyAlignment="1" applyProtection="1">
      <alignment horizontal="right" vertical="center"/>
      <protection/>
    </xf>
    <xf numFmtId="0" fontId="46" fillId="31" borderId="40" xfId="60" applyNumberFormat="1" applyFont="1" applyFill="1" applyBorder="1" applyAlignment="1" applyProtection="1">
      <alignment horizontal="right" vertical="center"/>
      <protection/>
    </xf>
    <xf numFmtId="0" fontId="46" fillId="31" borderId="17" xfId="84" applyNumberFormat="1" applyFont="1" applyFill="1" applyBorder="1" applyAlignment="1" applyProtection="1">
      <alignment horizontal="right" vertical="center"/>
      <protection/>
    </xf>
    <xf numFmtId="0" fontId="46" fillId="31" borderId="40" xfId="84" applyNumberFormat="1" applyFont="1" applyFill="1" applyBorder="1" applyAlignment="1" applyProtection="1">
      <alignment horizontal="right" vertical="center"/>
      <protection/>
    </xf>
    <xf numFmtId="49" fontId="46" fillId="0" borderId="0" xfId="15" applyNumberFormat="1" applyFont="1" applyAlignment="1" applyProtection="1">
      <alignment vertical="center" wrapText="1"/>
      <protection/>
    </xf>
    <xf numFmtId="176" fontId="57" fillId="0" borderId="0" xfId="15" applyNumberFormat="1" applyFont="1" applyAlignment="1" applyProtection="1">
      <alignment vertical="center" wrapText="1"/>
      <protection/>
    </xf>
    <xf numFmtId="176" fontId="57" fillId="0" borderId="0" xfId="15" applyNumberFormat="1" applyFont="1" applyAlignment="1" applyProtection="1">
      <alignment vertical="center"/>
      <protection/>
    </xf>
    <xf numFmtId="0" fontId="40" fillId="0" borderId="0" xfId="53" applyFont="1" applyAlignment="1" applyProtection="1">
      <alignment horizontal="center" vertical="center"/>
      <protection/>
    </xf>
    <xf numFmtId="0" fontId="40" fillId="0" borderId="45" xfId="53" applyFont="1" applyBorder="1" applyAlignment="1" applyProtection="1">
      <alignment horizontal="center" vertical="center"/>
      <protection/>
    </xf>
    <xf numFmtId="0" fontId="24" fillId="0" borderId="0" xfId="53" applyFont="1" applyAlignment="1" applyProtection="1">
      <alignment horizontal="center" vertical="center"/>
      <protection/>
    </xf>
    <xf numFmtId="0" fontId="24" fillId="0" borderId="45" xfId="53" applyFont="1" applyBorder="1" applyAlignment="1" applyProtection="1">
      <alignment horizontal="center" vertical="center"/>
      <protection/>
    </xf>
    <xf numFmtId="49" fontId="35" fillId="0" borderId="0" xfId="15" applyNumberFormat="1" applyFont="1" applyFill="1" applyAlignment="1" applyProtection="1">
      <alignment vertical="center"/>
      <protection/>
    </xf>
    <xf numFmtId="49" fontId="43" fillId="0" borderId="0" xfId="15" applyNumberFormat="1" applyFont="1" applyFill="1" applyAlignment="1" applyProtection="1">
      <alignment horizontal="right" vertical="center"/>
      <protection/>
    </xf>
    <xf numFmtId="49" fontId="34" fillId="0" borderId="0" xfId="15" applyNumberFormat="1" applyFont="1" applyFill="1" applyAlignment="1" applyProtection="1">
      <alignment vertical="center"/>
      <protection/>
    </xf>
    <xf numFmtId="0" fontId="40" fillId="0" borderId="0" xfId="53" applyFont="1" applyAlignment="1" applyProtection="1">
      <alignment horizontal="left" vertical="center" indent="1"/>
      <protection/>
    </xf>
    <xf numFmtId="49" fontId="54" fillId="0" borderId="0" xfId="15" applyNumberFormat="1" applyFont="1" applyFill="1" applyAlignment="1" applyProtection="1">
      <alignment horizontal="center" vertical="center"/>
      <protection/>
    </xf>
    <xf numFmtId="49" fontId="54" fillId="0" borderId="0" xfId="15" applyNumberFormat="1" applyFont="1" applyFill="1" applyAlignment="1" applyProtection="1">
      <alignment vertical="top" wrapText="1"/>
      <protection/>
    </xf>
    <xf numFmtId="49" fontId="54" fillId="0" borderId="0" xfId="15" applyNumberFormat="1" applyFont="1" applyAlignment="1" applyProtection="1">
      <alignment vertical="top"/>
      <protection/>
    </xf>
    <xf numFmtId="0" fontId="58" fillId="0" borderId="0" xfId="15" applyNumberFormat="1" applyFont="1" applyProtection="1">
      <alignment/>
      <protection/>
    </xf>
    <xf numFmtId="0" fontId="54" fillId="0" borderId="0" xfId="15" applyNumberFormat="1" applyFont="1" applyAlignment="1" applyProtection="1">
      <alignment vertical="top"/>
      <protection/>
    </xf>
    <xf numFmtId="49" fontId="54" fillId="0" borderId="0" xfId="15" applyNumberFormat="1" applyFont="1" applyFill="1" applyAlignment="1" applyProtection="1">
      <alignment vertical="top"/>
      <protection/>
    </xf>
    <xf numFmtId="0" fontId="0" fillId="0" borderId="0" xfId="15" applyNumberFormat="1" applyFont="1" applyFill="1" applyAlignment="1" applyProtection="1">
      <alignment vertical="top"/>
      <protection/>
    </xf>
    <xf numFmtId="0" fontId="8" fillId="0" borderId="0" xfId="53" applyNumberFormat="1" applyFont="1" applyAlignment="1" applyProtection="1">
      <alignment horizontal="center" vertical="center"/>
      <protection/>
    </xf>
    <xf numFmtId="0" fontId="46" fillId="0" borderId="0" xfId="0" applyNumberFormat="1" applyFont="1" applyAlignment="1">
      <alignment horizontal="center" vertical="top"/>
    </xf>
    <xf numFmtId="49" fontId="35" fillId="0" borderId="0" xfId="15" applyNumberFormat="1" applyFont="1" applyAlignment="1" applyProtection="1">
      <alignment vertical="center" wrapText="1"/>
      <protection/>
    </xf>
    <xf numFmtId="49" fontId="35" fillId="0" borderId="0" xfId="15" applyNumberFormat="1" applyFont="1" applyAlignment="1" applyProtection="1">
      <alignment vertical="center"/>
      <protection/>
    </xf>
    <xf numFmtId="0" fontId="35" fillId="0" borderId="0" xfId="15" applyNumberFormat="1" applyFont="1" applyAlignment="1" applyProtection="1">
      <alignment vertical="center"/>
      <protection/>
    </xf>
    <xf numFmtId="176" fontId="34" fillId="0" borderId="0" xfId="15" applyNumberFormat="1" applyFont="1" applyAlignment="1" applyProtection="1">
      <alignment vertical="center"/>
      <protection/>
    </xf>
    <xf numFmtId="0" fontId="34" fillId="0" borderId="0" xfId="68" applyFont="1" applyAlignment="1" applyProtection="1">
      <alignment horizontal="left" vertical="center"/>
      <protection/>
    </xf>
    <xf numFmtId="49" fontId="34" fillId="0" borderId="0" xfId="0" applyNumberFormat="1" applyFont="1" applyAlignment="1">
      <alignment vertical="top"/>
    </xf>
    <xf numFmtId="176" fontId="59" fillId="0" borderId="0" xfId="15" applyNumberFormat="1" applyFont="1" applyAlignment="1" applyProtection="1">
      <alignment vertical="top" wrapText="1"/>
      <protection/>
    </xf>
    <xf numFmtId="0" fontId="34" fillId="0" borderId="0" xfId="68" applyNumberFormat="1" applyFont="1" applyAlignment="1" applyProtection="1">
      <alignment horizontal="left" vertical="center"/>
      <protection/>
    </xf>
    <xf numFmtId="0" fontId="34" fillId="0" borderId="0" xfId="68" applyNumberFormat="1" applyFont="1" applyAlignment="1">
      <alignment horizontal="left" vertical="center"/>
      <protection/>
    </xf>
    <xf numFmtId="0" fontId="60" fillId="0" borderId="0" xfId="15" applyNumberFormat="1" applyFont="1" applyAlignment="1" applyProtection="1">
      <alignment vertical="center"/>
      <protection/>
    </xf>
    <xf numFmtId="49" fontId="54" fillId="0" borderId="0" xfId="15" applyNumberFormat="1" applyFont="1" applyAlignment="1" applyProtection="1">
      <alignment horizontal="center" vertical="center"/>
      <protection/>
    </xf>
    <xf numFmtId="49" fontId="54" fillId="0" borderId="0" xfId="15" applyNumberFormat="1" applyFont="1" applyAlignment="1" applyProtection="1">
      <alignment vertical="top" wrapText="1"/>
      <protection/>
    </xf>
    <xf numFmtId="49" fontId="54" fillId="0" borderId="0" xfId="15" applyNumberFormat="1" applyFont="1" applyAlignment="1" applyProtection="1">
      <alignment horizontal="center" vertical="center" wrapText="1"/>
      <protection/>
    </xf>
    <xf numFmtId="0" fontId="61" fillId="0" borderId="0" xfId="15" applyNumberFormat="1" applyFont="1" applyAlignment="1" applyProtection="1">
      <alignment vertical="center"/>
      <protection/>
    </xf>
    <xf numFmtId="0" fontId="58" fillId="0" borderId="0" xfId="15" applyNumberFormat="1" applyFont="1" applyAlignment="1" applyProtection="1">
      <alignment vertical="center"/>
      <protection/>
    </xf>
    <xf numFmtId="0" fontId="58" fillId="0" borderId="42" xfId="15" applyNumberFormat="1" applyFont="1" applyBorder="1" applyAlignment="1" applyProtection="1">
      <alignment horizontal="center" vertical="center"/>
      <protection locked="0"/>
    </xf>
    <xf numFmtId="0" fontId="58" fillId="0" borderId="43" xfId="15" applyNumberFormat="1" applyFont="1" applyBorder="1" applyAlignment="1" applyProtection="1">
      <alignment horizontal="center" vertical="center"/>
      <protection locked="0"/>
    </xf>
    <xf numFmtId="0" fontId="58" fillId="0" borderId="44" xfId="15" applyNumberFormat="1" applyFont="1" applyBorder="1" applyAlignment="1" applyProtection="1">
      <alignment horizontal="center" vertical="center"/>
      <protection locked="0"/>
    </xf>
    <xf numFmtId="173" fontId="18" fillId="0" borderId="67" xfId="82" applyNumberFormat="1" applyFont="1" applyBorder="1" applyAlignment="1" applyProtection="1">
      <alignment horizontal="center" vertical="top"/>
      <protection/>
    </xf>
    <xf numFmtId="173" fontId="25" fillId="0" borderId="0" xfId="15" applyNumberFormat="1" applyFont="1" applyAlignment="1" applyProtection="1">
      <alignment vertical="center"/>
      <protection/>
    </xf>
    <xf numFmtId="0" fontId="43" fillId="29" borderId="8" xfId="60" applyNumberFormat="1" applyFont="1" applyBorder="1" applyAlignment="1" applyProtection="1">
      <alignment vertical="center"/>
      <protection locked="0"/>
    </xf>
    <xf numFmtId="0" fontId="43" fillId="29" borderId="38" xfId="60" applyNumberFormat="1" applyFont="1" applyBorder="1" applyAlignment="1" applyProtection="1">
      <alignment vertical="center"/>
      <protection locked="0"/>
    </xf>
    <xf numFmtId="0" fontId="43" fillId="29" borderId="36" xfId="60" applyNumberFormat="1" applyFont="1" applyBorder="1" applyAlignment="1" applyProtection="1">
      <alignment vertical="center"/>
      <protection locked="0"/>
    </xf>
    <xf numFmtId="0" fontId="43" fillId="29" borderId="27" xfId="60" applyNumberFormat="1" applyFont="1" applyBorder="1" applyAlignment="1" applyProtection="1">
      <alignment vertical="center"/>
      <protection locked="0"/>
    </xf>
    <xf numFmtId="49" fontId="35" fillId="0" borderId="0" xfId="0" applyNumberFormat="1" applyFont="1" applyFill="1" applyAlignment="1" applyProtection="1">
      <alignment vertical="center"/>
      <protection/>
    </xf>
    <xf numFmtId="49" fontId="35" fillId="0" borderId="0" xfId="0" applyNumberFormat="1" applyFont="1" applyAlignment="1" applyProtection="1">
      <alignment vertical="center"/>
      <protection/>
    </xf>
    <xf numFmtId="0" fontId="35" fillId="0" borderId="0" xfId="0" applyNumberFormat="1" applyFont="1" applyAlignment="1" applyProtection="1">
      <alignment vertical="center"/>
      <protection/>
    </xf>
    <xf numFmtId="0" fontId="33" fillId="0" borderId="0" xfId="68" applyNumberFormat="1" applyFont="1" applyAlignment="1" applyProtection="1">
      <alignment horizontal="left" vertical="center"/>
      <protection/>
    </xf>
    <xf numFmtId="0" fontId="46" fillId="0" borderId="42" xfId="15" applyNumberFormat="1" applyFont="1" applyBorder="1" applyAlignment="1" applyProtection="1">
      <alignment horizontal="center" vertical="center"/>
      <protection/>
    </xf>
    <xf numFmtId="0" fontId="46" fillId="0" borderId="43" xfId="15" applyNumberFormat="1" applyFont="1" applyBorder="1" applyAlignment="1" applyProtection="1">
      <alignment horizontal="center" vertical="center"/>
      <protection/>
    </xf>
    <xf numFmtId="0" fontId="46" fillId="0" borderId="44" xfId="15" applyNumberFormat="1" applyFont="1" applyBorder="1" applyAlignment="1" applyProtection="1">
      <alignment horizontal="center" vertical="center"/>
      <protection/>
    </xf>
    <xf numFmtId="0" fontId="34" fillId="0" borderId="0" xfId="68" applyFont="1" applyFill="1" applyBorder="1" applyAlignment="1" applyProtection="1">
      <alignment horizontal="left" vertical="center" indent="1"/>
      <protection/>
    </xf>
    <xf numFmtId="49" fontId="34" fillId="0" borderId="0" xfId="0" applyNumberFormat="1" applyFont="1" applyAlignment="1" applyProtection="1">
      <alignment vertical="center"/>
      <protection/>
    </xf>
    <xf numFmtId="0" fontId="34" fillId="0" borderId="0" xfId="68" applyFont="1" applyFill="1" applyBorder="1" applyAlignment="1" applyProtection="1">
      <alignment horizontal="left" vertical="center"/>
      <protection/>
    </xf>
    <xf numFmtId="49" fontId="46" fillId="0" borderId="0" xfId="0" applyNumberFormat="1" applyFont="1" applyAlignment="1" applyProtection="1">
      <alignment horizontal="center" vertical="top"/>
      <protection/>
    </xf>
    <xf numFmtId="0" fontId="0" fillId="0" borderId="29" xfId="15" applyNumberFormat="1" applyFont="1" applyBorder="1" applyAlignment="1">
      <alignment horizontal="center" vertical="center" wrapText="1"/>
      <protection/>
    </xf>
    <xf numFmtId="0" fontId="54" fillId="0" borderId="29" xfId="15" applyNumberFormat="1" applyFont="1" applyBorder="1" applyAlignment="1">
      <alignment horizontal="center" vertical="center" wrapText="1"/>
      <protection/>
    </xf>
    <xf numFmtId="0" fontId="0" fillId="0" borderId="21" xfId="15" applyNumberFormat="1" applyFont="1" applyBorder="1" applyAlignment="1">
      <alignment horizontal="center" vertical="center" wrapText="1"/>
      <protection/>
    </xf>
    <xf numFmtId="175" fontId="43" fillId="0" borderId="0" xfId="68" applyNumberFormat="1" applyFont="1" applyAlignment="1">
      <alignment horizontal="left" vertical="center"/>
      <protection/>
    </xf>
    <xf numFmtId="0" fontId="18" fillId="29" borderId="38" xfId="60" applyNumberFormat="1" applyFont="1" applyBorder="1" applyProtection="1">
      <alignment horizontal="right"/>
      <protection locked="0"/>
    </xf>
    <xf numFmtId="0" fontId="18" fillId="29" borderId="36" xfId="60" applyNumberFormat="1" applyFont="1" applyBorder="1" applyProtection="1">
      <alignment horizontal="right"/>
      <protection locked="0"/>
    </xf>
    <xf numFmtId="0" fontId="9" fillId="0" borderId="0" xfId="15" applyNumberFormat="1" applyFont="1" applyFill="1" applyAlignment="1" applyProtection="1">
      <alignment horizontal="center" vertical="top"/>
      <protection/>
    </xf>
    <xf numFmtId="0" fontId="62" fillId="0" borderId="0" xfId="15" applyNumberFormat="1" applyFont="1" applyAlignment="1" applyProtection="1">
      <alignment horizontal="center"/>
      <protection/>
    </xf>
    <xf numFmtId="49" fontId="47" fillId="0" borderId="0" xfId="15" applyNumberFormat="1" applyFont="1" applyAlignment="1" applyProtection="1">
      <alignment horizontal="center" vertical="center"/>
      <protection/>
    </xf>
    <xf numFmtId="169" fontId="43" fillId="0" borderId="15" xfId="60" applyNumberFormat="1" applyFont="1" applyFill="1" applyBorder="1" applyAlignment="1" applyProtection="1">
      <alignment horizontal="center" vertical="center"/>
      <protection/>
    </xf>
    <xf numFmtId="0" fontId="43" fillId="0" borderId="0" xfId="68" applyFont="1" applyProtection="1">
      <alignment/>
      <protection/>
    </xf>
    <xf numFmtId="0" fontId="39" fillId="0" borderId="0" xfId="68" applyFont="1" applyFill="1" applyAlignment="1" applyProtection="1">
      <alignment horizontal="center" vertical="center"/>
      <protection/>
    </xf>
    <xf numFmtId="0" fontId="45" fillId="0" borderId="0" xfId="68" applyFont="1" applyFill="1" applyBorder="1" applyAlignment="1" applyProtection="1">
      <alignment horizontal="left" vertical="center"/>
      <protection/>
    </xf>
    <xf numFmtId="0" fontId="45" fillId="0" borderId="0" xfId="68" applyNumberFormat="1" applyFont="1" applyFill="1" applyBorder="1" applyAlignment="1" applyProtection="1">
      <alignment horizontal="left" vertical="center"/>
      <protection/>
    </xf>
    <xf numFmtId="0" fontId="45" fillId="0" borderId="0" xfId="68" applyNumberFormat="1" applyFont="1" applyFill="1" applyBorder="1" applyAlignment="1" applyProtection="1">
      <alignment horizontal="right" vertical="center"/>
      <protection/>
    </xf>
    <xf numFmtId="0" fontId="45" fillId="0" borderId="0" xfId="68" applyFont="1" applyFill="1" applyAlignment="1" applyProtection="1">
      <alignment horizontal="left" vertical="center"/>
      <protection/>
    </xf>
    <xf numFmtId="0" fontId="34" fillId="29" borderId="0" xfId="68" applyNumberFormat="1" applyFont="1" applyFill="1" applyBorder="1" applyAlignment="1" applyProtection="1">
      <alignment horizontal="left" vertical="center"/>
      <protection locked="0"/>
    </xf>
    <xf numFmtId="0" fontId="40" fillId="0" borderId="0" xfId="68" applyFont="1" applyBorder="1" applyAlignment="1" applyProtection="1">
      <alignment horizontal="center" vertical="center"/>
      <protection/>
    </xf>
    <xf numFmtId="0" fontId="3" fillId="0" borderId="0" xfId="48" applyBorder="1" applyAlignment="1" applyProtection="1">
      <alignment horizontal="center" vertical="center" wrapText="1"/>
      <protection/>
    </xf>
    <xf numFmtId="167" fontId="34" fillId="0" borderId="40" xfId="68" applyNumberFormat="1" applyFont="1" applyFill="1" applyBorder="1" applyAlignment="1" applyProtection="1">
      <alignment horizontal="center" vertical="center" wrapText="1"/>
      <protection/>
    </xf>
    <xf numFmtId="2" fontId="45" fillId="0" borderId="44" xfId="68" applyNumberFormat="1" applyFont="1" applyFill="1" applyBorder="1" applyAlignment="1" applyProtection="1">
      <alignment horizontal="center" vertical="center" wrapText="1"/>
      <protection/>
    </xf>
    <xf numFmtId="165" fontId="36" fillId="0" borderId="52" xfId="68" applyNumberFormat="1" applyFont="1" applyFill="1" applyBorder="1" applyAlignment="1" applyProtection="1">
      <alignment horizontal="center" vertical="center" wrapText="1"/>
      <protection/>
    </xf>
    <xf numFmtId="167" fontId="34" fillId="0" borderId="52" xfId="68" applyNumberFormat="1" applyFont="1" applyFill="1" applyBorder="1" applyAlignment="1" applyProtection="1">
      <alignment horizontal="center" vertical="center" wrapText="1"/>
      <protection/>
    </xf>
    <xf numFmtId="167" fontId="33" fillId="0" borderId="44" xfId="68" applyNumberFormat="1" applyFont="1" applyFill="1" applyBorder="1" applyAlignment="1" applyProtection="1">
      <alignment horizontal="center" vertical="center" wrapText="1"/>
      <protection/>
    </xf>
    <xf numFmtId="167" fontId="33" fillId="0" borderId="0" xfId="68" applyNumberFormat="1" applyFont="1" applyAlignment="1" applyProtection="1">
      <alignment horizontal="right"/>
      <protection/>
    </xf>
    <xf numFmtId="49" fontId="33" fillId="0" borderId="0" xfId="68" applyNumberFormat="1" applyFont="1" applyProtection="1">
      <alignment/>
      <protection/>
    </xf>
    <xf numFmtId="0" fontId="33" fillId="0" borderId="0" xfId="68" applyFont="1" applyFill="1" applyAlignment="1" applyProtection="1">
      <alignment horizontal="right"/>
      <protection/>
    </xf>
    <xf numFmtId="167" fontId="33" fillId="0" borderId="0" xfId="68" applyNumberFormat="1" applyFont="1" applyFill="1" applyAlignment="1" applyProtection="1">
      <alignment horizontal="right"/>
      <protection/>
    </xf>
    <xf numFmtId="0" fontId="39" fillId="0" borderId="0" xfId="68" applyFont="1" applyAlignment="1" applyProtection="1">
      <alignment horizontal="left" vertical="center" indent="3"/>
      <protection/>
    </xf>
    <xf numFmtId="0" fontId="39" fillId="0" borderId="0" xfId="68" applyFont="1" applyAlignment="1" applyProtection="1">
      <alignment horizontal="left" vertical="center" indent="1"/>
      <protection/>
    </xf>
    <xf numFmtId="166" fontId="40" fillId="39" borderId="35" xfId="68" applyNumberFormat="1" applyFont="1" applyFill="1" applyBorder="1" applyAlignment="1" applyProtection="1">
      <alignment horizontal="center" vertical="center" wrapText="1"/>
      <protection/>
    </xf>
    <xf numFmtId="0" fontId="35" fillId="0" borderId="0" xfId="68" applyNumberFormat="1" applyFont="1" applyAlignment="1" applyProtection="1">
      <alignment horizontal="center"/>
      <protection/>
    </xf>
    <xf numFmtId="49" fontId="44" fillId="0" borderId="8" xfId="68" applyNumberFormat="1" applyFont="1" applyBorder="1" applyAlignment="1" applyProtection="1">
      <alignment horizontal="center" vertical="center" wrapText="1"/>
      <protection/>
    </xf>
    <xf numFmtId="0" fontId="44" fillId="0" borderId="8" xfId="68" applyFont="1" applyBorder="1" applyAlignment="1" applyProtection="1">
      <alignment horizontal="center" vertical="center" wrapText="1"/>
      <protection/>
    </xf>
    <xf numFmtId="0" fontId="40" fillId="0" borderId="8" xfId="68" applyFont="1" applyFill="1" applyBorder="1" applyAlignment="1" applyProtection="1">
      <alignment horizontal="center" vertical="center" wrapText="1"/>
      <protection/>
    </xf>
    <xf numFmtId="167" fontId="40" fillId="0" borderId="8" xfId="68" applyNumberFormat="1" applyFont="1" applyBorder="1" applyAlignment="1" applyProtection="1">
      <alignment horizontal="center" vertical="center" wrapText="1"/>
      <protection/>
    </xf>
    <xf numFmtId="0" fontId="40" fillId="0" borderId="8" xfId="68" applyNumberFormat="1" applyFont="1" applyBorder="1" applyAlignment="1" applyProtection="1">
      <alignment horizontal="center" vertical="center" wrapText="1"/>
      <protection/>
    </xf>
    <xf numFmtId="0" fontId="35" fillId="0" borderId="0" xfId="68" applyFont="1" applyAlignment="1" applyProtection="1">
      <alignment horizontal="center" vertical="center" wrapText="1"/>
      <protection/>
    </xf>
    <xf numFmtId="0" fontId="33" fillId="0" borderId="8" xfId="68" applyNumberFormat="1" applyFont="1" applyBorder="1" applyAlignment="1" applyProtection="1">
      <alignment horizontal="center" vertical="center" wrapText="1"/>
      <protection/>
    </xf>
    <xf numFmtId="0" fontId="33" fillId="0" borderId="8" xfId="68" applyNumberFormat="1" applyFont="1" applyFill="1" applyBorder="1" applyAlignment="1" applyProtection="1">
      <alignment horizontal="center" vertical="center" wrapText="1"/>
      <protection/>
    </xf>
    <xf numFmtId="164" fontId="44" fillId="39" borderId="35" xfId="68" applyNumberFormat="1" applyFont="1" applyFill="1" applyBorder="1" applyAlignment="1" applyProtection="1">
      <alignment horizontal="center" vertical="center" wrapText="1"/>
      <protection/>
    </xf>
    <xf numFmtId="167" fontId="39" fillId="39" borderId="35" xfId="68" applyNumberFormat="1" applyFont="1" applyFill="1" applyBorder="1" applyAlignment="1" applyProtection="1">
      <alignment horizontal="center" vertical="center" wrapText="1"/>
      <protection/>
    </xf>
    <xf numFmtId="49" fontId="33" fillId="40" borderId="8" xfId="68" applyNumberFormat="1" applyFont="1" applyFill="1" applyBorder="1" applyAlignment="1" applyProtection="1">
      <alignment horizontal="center" vertical="center" wrapText="1"/>
      <protection/>
    </xf>
    <xf numFmtId="0" fontId="39" fillId="40" borderId="8" xfId="68" applyFont="1" applyFill="1" applyBorder="1" applyAlignment="1" applyProtection="1">
      <alignment vertical="center" wrapText="1"/>
      <protection/>
    </xf>
    <xf numFmtId="0" fontId="34" fillId="40" borderId="8" xfId="68" applyNumberFormat="1" applyFont="1" applyFill="1" applyBorder="1" applyAlignment="1" applyProtection="1">
      <alignment horizontal="right" vertical="center" wrapText="1"/>
      <protection/>
    </xf>
    <xf numFmtId="0" fontId="40" fillId="0" borderId="8" xfId="68" applyNumberFormat="1" applyFont="1" applyFill="1" applyBorder="1" applyAlignment="1" applyProtection="1">
      <alignment horizontal="right" vertical="center" wrapText="1"/>
      <protection/>
    </xf>
    <xf numFmtId="49" fontId="34" fillId="40" borderId="8" xfId="68" applyNumberFormat="1" applyFont="1" applyFill="1" applyBorder="1" applyAlignment="1" applyProtection="1">
      <alignment horizontal="center" vertical="center" wrapText="1"/>
      <protection/>
    </xf>
    <xf numFmtId="0" fontId="34" fillId="40" borderId="8" xfId="68" applyFont="1" applyFill="1" applyBorder="1" applyAlignment="1" applyProtection="1">
      <alignment vertical="center" wrapText="1"/>
      <protection/>
    </xf>
    <xf numFmtId="0" fontId="34" fillId="0" borderId="8" xfId="82" applyNumberFormat="1" applyFont="1" applyFill="1" applyBorder="1" applyAlignment="1" applyProtection="1">
      <alignment horizontal="right" vertical="center" wrapText="1"/>
      <protection/>
    </xf>
    <xf numFmtId="0" fontId="33" fillId="40" borderId="8" xfId="68" applyFont="1" applyFill="1" applyBorder="1" applyAlignment="1" applyProtection="1">
      <alignment horizontal="justify" vertical="center" wrapText="1"/>
      <protection/>
    </xf>
    <xf numFmtId="164" fontId="43" fillId="0" borderId="0" xfId="68" applyNumberFormat="1" applyFont="1" applyProtection="1">
      <alignment/>
      <protection/>
    </xf>
    <xf numFmtId="0" fontId="33" fillId="40" borderId="8" xfId="68" applyFont="1" applyFill="1" applyBorder="1" applyAlignment="1" applyProtection="1">
      <alignment vertical="center" wrapText="1"/>
      <protection/>
    </xf>
    <xf numFmtId="0" fontId="33" fillId="0" borderId="8" xfId="82" applyNumberFormat="1" applyFont="1" applyFill="1" applyBorder="1" applyAlignment="1" applyProtection="1">
      <alignment horizontal="right" vertical="center" wrapText="1"/>
      <protection/>
    </xf>
    <xf numFmtId="0" fontId="33" fillId="40" borderId="8" xfId="68" applyNumberFormat="1" applyFont="1" applyFill="1" applyBorder="1" applyAlignment="1" applyProtection="1">
      <alignment horizontal="right" vertical="center" wrapText="1"/>
      <protection/>
    </xf>
    <xf numFmtId="0" fontId="53" fillId="40" borderId="8" xfId="68" applyNumberFormat="1" applyFont="1" applyFill="1" applyBorder="1" applyAlignment="1" applyProtection="1">
      <alignment horizontal="right" vertical="center" wrapText="1"/>
      <protection/>
    </xf>
    <xf numFmtId="49" fontId="35" fillId="40" borderId="8" xfId="68" applyNumberFormat="1" applyFont="1" applyFill="1" applyBorder="1" applyAlignment="1" applyProtection="1">
      <alignment horizontal="center" vertical="center" wrapText="1"/>
      <protection/>
    </xf>
    <xf numFmtId="0" fontId="35" fillId="40" borderId="8" xfId="68" applyFont="1" applyFill="1" applyBorder="1" applyAlignment="1" applyProtection="1">
      <alignment vertical="center" wrapText="1"/>
      <protection/>
    </xf>
    <xf numFmtId="0" fontId="35" fillId="40" borderId="8" xfId="68" applyNumberFormat="1" applyFont="1" applyFill="1" applyBorder="1" applyAlignment="1" applyProtection="1">
      <alignment horizontal="right" vertical="center" wrapText="1"/>
      <protection/>
    </xf>
    <xf numFmtId="0" fontId="35" fillId="0" borderId="8" xfId="82" applyNumberFormat="1" applyFont="1" applyFill="1" applyBorder="1" applyAlignment="1" applyProtection="1">
      <alignment horizontal="right" vertical="center" wrapText="1"/>
      <protection/>
    </xf>
    <xf numFmtId="0" fontId="33" fillId="40" borderId="15" xfId="68" applyFont="1" applyFill="1" applyBorder="1" applyAlignment="1" applyProtection="1">
      <alignment vertical="center" wrapText="1"/>
      <protection/>
    </xf>
    <xf numFmtId="0" fontId="34" fillId="0" borderId="8" xfId="68" applyNumberFormat="1" applyFont="1" applyFill="1" applyBorder="1" applyAlignment="1" applyProtection="1">
      <alignment horizontal="right" vertical="center" wrapText="1"/>
      <protection/>
    </xf>
    <xf numFmtId="0" fontId="33" fillId="31" borderId="15" xfId="68" applyFont="1" applyFill="1" applyBorder="1" applyAlignment="1" applyProtection="1">
      <alignment vertical="center" wrapText="1"/>
      <protection/>
    </xf>
    <xf numFmtId="0" fontId="35" fillId="40" borderId="15" xfId="68" applyFont="1" applyFill="1" applyBorder="1" applyAlignment="1" applyProtection="1">
      <alignment vertical="center" wrapText="1"/>
      <protection/>
    </xf>
    <xf numFmtId="0" fontId="34" fillId="40" borderId="57" xfId="68" applyNumberFormat="1" applyFont="1" applyFill="1" applyBorder="1" applyAlignment="1" applyProtection="1">
      <alignment horizontal="right" vertical="center" wrapText="1"/>
      <protection/>
    </xf>
    <xf numFmtId="0" fontId="34" fillId="0" borderId="41" xfId="68" applyNumberFormat="1" applyFont="1" applyFill="1" applyBorder="1" applyAlignment="1" applyProtection="1">
      <alignment horizontal="right" vertical="center" wrapText="1"/>
      <protection/>
    </xf>
    <xf numFmtId="0" fontId="53" fillId="0" borderId="8" xfId="68" applyNumberFormat="1" applyFont="1" applyFill="1" applyBorder="1" applyAlignment="1" applyProtection="1">
      <alignment horizontal="right" vertical="center" wrapText="1"/>
      <protection/>
    </xf>
    <xf numFmtId="0" fontId="53" fillId="0" borderId="8" xfId="82" applyNumberFormat="1" applyFont="1" applyFill="1" applyBorder="1" applyAlignment="1" applyProtection="1">
      <alignment horizontal="right" vertical="center" wrapText="1"/>
      <protection/>
    </xf>
    <xf numFmtId="0" fontId="34" fillId="40" borderId="15" xfId="68" applyFont="1" applyFill="1" applyBorder="1" applyAlignment="1" applyProtection="1">
      <alignment vertical="center" wrapText="1"/>
      <protection/>
    </xf>
    <xf numFmtId="0" fontId="53" fillId="0" borderId="41" xfId="68" applyNumberFormat="1" applyFont="1" applyFill="1" applyBorder="1" applyAlignment="1" applyProtection="1">
      <alignment horizontal="right" vertical="center" wrapText="1"/>
      <protection/>
    </xf>
    <xf numFmtId="49" fontId="33" fillId="40" borderId="8" xfId="70" applyNumberFormat="1" applyFont="1" applyFill="1" applyBorder="1" applyAlignment="1" applyProtection="1">
      <alignment horizontal="center" vertical="center" wrapText="1"/>
      <protection/>
    </xf>
    <xf numFmtId="0" fontId="35" fillId="0" borderId="8" xfId="68" applyNumberFormat="1" applyFont="1" applyFill="1" applyBorder="1" applyAlignment="1" applyProtection="1">
      <alignment horizontal="right" vertical="center" wrapText="1"/>
      <protection/>
    </xf>
    <xf numFmtId="0" fontId="41" fillId="0" borderId="8" xfId="68" applyNumberFormat="1" applyFont="1" applyFill="1" applyBorder="1" applyAlignment="1" applyProtection="1">
      <alignment horizontal="right" vertical="center" wrapText="1"/>
      <protection/>
    </xf>
    <xf numFmtId="0" fontId="34" fillId="40" borderId="8" xfId="68" applyFont="1" applyFill="1" applyBorder="1" applyAlignment="1" applyProtection="1">
      <alignment horizontal="left" vertical="center" wrapText="1" indent="1"/>
      <protection/>
    </xf>
    <xf numFmtId="49" fontId="43" fillId="40" borderId="8" xfId="68" applyNumberFormat="1" applyFont="1" applyFill="1" applyBorder="1" applyAlignment="1" applyProtection="1">
      <alignment horizontal="center" vertical="center" wrapText="1"/>
      <protection/>
    </xf>
    <xf numFmtId="0" fontId="43" fillId="0" borderId="0" xfId="68" applyFont="1" applyFill="1" applyAlignment="1" applyProtection="1">
      <alignment horizontal="right"/>
      <protection/>
    </xf>
    <xf numFmtId="167" fontId="43" fillId="0" borderId="0" xfId="68" applyNumberFormat="1" applyFont="1" applyAlignment="1" applyProtection="1">
      <alignment horizontal="right"/>
      <protection/>
    </xf>
    <xf numFmtId="0" fontId="43" fillId="0" borderId="0" xfId="68" applyNumberFormat="1" applyFont="1" applyAlignment="1" applyProtection="1">
      <alignment horizontal="center"/>
      <protection/>
    </xf>
    <xf numFmtId="0" fontId="43" fillId="0" borderId="0" xfId="68" applyNumberFormat="1" applyFont="1" applyProtection="1">
      <alignment/>
      <protection/>
    </xf>
    <xf numFmtId="0" fontId="43" fillId="0" borderId="15" xfId="68" applyFont="1" applyFill="1" applyBorder="1" applyAlignment="1" applyProtection="1">
      <alignment vertical="center" wrapText="1"/>
      <protection/>
    </xf>
    <xf numFmtId="0" fontId="43" fillId="0" borderId="8" xfId="68" applyNumberFormat="1" applyFont="1" applyFill="1" applyBorder="1" applyAlignment="1" applyProtection="1">
      <alignment horizontal="right" vertical="center" wrapText="1"/>
      <protection/>
    </xf>
    <xf numFmtId="0" fontId="56" fillId="0" borderId="8" xfId="68" applyNumberFormat="1" applyFont="1" applyFill="1" applyBorder="1" applyAlignment="1" applyProtection="1">
      <alignment horizontal="right" vertical="center" wrapText="1"/>
      <protection/>
    </xf>
    <xf numFmtId="0" fontId="43" fillId="40" borderId="8" xfId="68" applyNumberFormat="1" applyFont="1" applyFill="1" applyBorder="1" applyAlignment="1" applyProtection="1">
      <alignment horizontal="right" vertical="center" wrapText="1"/>
      <protection/>
    </xf>
    <xf numFmtId="0" fontId="39" fillId="40" borderId="15" xfId="68" applyFont="1" applyFill="1" applyBorder="1" applyAlignment="1" applyProtection="1">
      <alignment vertical="center" wrapText="1"/>
      <protection/>
    </xf>
    <xf numFmtId="49" fontId="35" fillId="0" borderId="8" xfId="70" applyNumberFormat="1" applyFont="1" applyFill="1" applyBorder="1" applyAlignment="1" applyProtection="1">
      <alignment horizontal="center" vertical="center" wrapText="1"/>
      <protection/>
    </xf>
    <xf numFmtId="0" fontId="35" fillId="0" borderId="15" xfId="70" applyFont="1" applyFill="1" applyBorder="1" applyAlignment="1" applyProtection="1">
      <alignment vertical="center" wrapText="1"/>
      <protection/>
    </xf>
    <xf numFmtId="0" fontId="53" fillId="40" borderId="8" xfId="68" applyNumberFormat="1" applyFont="1" applyFill="1" applyBorder="1" applyAlignment="1" applyProtection="1">
      <alignment horizontal="right" vertical="center" wrapText="1"/>
      <protection/>
    </xf>
    <xf numFmtId="0" fontId="33" fillId="0" borderId="15" xfId="68" applyFont="1" applyFill="1" applyBorder="1" applyAlignment="1" applyProtection="1">
      <alignment vertical="center" wrapText="1"/>
      <protection/>
    </xf>
    <xf numFmtId="0" fontId="42" fillId="40" borderId="0" xfId="68" applyFont="1" applyFill="1" applyBorder="1" applyAlignment="1" applyProtection="1">
      <alignment horizontal="left" vertical="center"/>
      <protection/>
    </xf>
    <xf numFmtId="0" fontId="42" fillId="40" borderId="0" xfId="68" applyNumberFormat="1" applyFont="1" applyFill="1" applyBorder="1" applyAlignment="1" applyProtection="1">
      <alignment horizontal="left" vertical="center"/>
      <protection/>
    </xf>
    <xf numFmtId="49" fontId="33" fillId="0" borderId="0" xfId="68" applyNumberFormat="1" applyFont="1" applyAlignment="1" applyProtection="1">
      <alignment vertical="center"/>
      <protection/>
    </xf>
    <xf numFmtId="0" fontId="33" fillId="0" borderId="0" xfId="68" applyFont="1" applyAlignment="1" applyProtection="1">
      <alignment vertical="center"/>
      <protection/>
    </xf>
    <xf numFmtId="0" fontId="33" fillId="0" borderId="0" xfId="68" applyFont="1" applyFill="1" applyAlignment="1" applyProtection="1">
      <alignment horizontal="right" vertical="center"/>
      <protection/>
    </xf>
    <xf numFmtId="167" fontId="33" fillId="0" borderId="0" xfId="68" applyNumberFormat="1" applyFont="1" applyAlignment="1" applyProtection="1">
      <alignment horizontal="right" vertical="center"/>
      <protection/>
    </xf>
    <xf numFmtId="0" fontId="33" fillId="0" borderId="0" xfId="68" applyNumberFormat="1" applyFont="1" applyAlignment="1" applyProtection="1">
      <alignment horizontal="center" vertical="center"/>
      <protection/>
    </xf>
    <xf numFmtId="0" fontId="33" fillId="0" borderId="0" xfId="68" applyNumberFormat="1" applyFont="1" applyAlignment="1" applyProtection="1">
      <alignment vertical="center"/>
      <protection/>
    </xf>
    <xf numFmtId="0" fontId="33" fillId="0" borderId="0" xfId="68" applyNumberFormat="1" applyFont="1" applyAlignment="1" applyProtection="1">
      <alignment horizontal="center"/>
      <protection/>
    </xf>
    <xf numFmtId="0" fontId="35" fillId="0" borderId="0" xfId="0" applyFont="1" applyFill="1" applyAlignment="1" applyProtection="1">
      <alignment/>
      <protection/>
    </xf>
    <xf numFmtId="0" fontId="40" fillId="0" borderId="0" xfId="53" applyFont="1" applyFill="1" applyAlignment="1" applyProtection="1">
      <alignment horizontal="left" vertical="center"/>
      <protection/>
    </xf>
    <xf numFmtId="49" fontId="35" fillId="0" borderId="0" xfId="15" applyNumberFormat="1" applyFont="1" applyFill="1" applyBorder="1" applyAlignment="1" applyProtection="1">
      <alignment vertical="top"/>
      <protection/>
    </xf>
    <xf numFmtId="49" fontId="35" fillId="0" borderId="0" xfId="15" applyNumberFormat="1" applyFont="1" applyFill="1" applyBorder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horizontal="left"/>
      <protection/>
    </xf>
    <xf numFmtId="0" fontId="40" fillId="0" borderId="0" xfId="0" applyFont="1" applyFill="1" applyAlignment="1" applyProtection="1">
      <alignment/>
      <protection/>
    </xf>
    <xf numFmtId="0" fontId="47" fillId="0" borderId="0" xfId="53" applyFont="1" applyFill="1" applyAlignment="1" applyProtection="1">
      <alignment horizontal="left" vertical="center"/>
      <protection/>
    </xf>
    <xf numFmtId="0" fontId="46" fillId="0" borderId="0" xfId="0" applyFont="1" applyFill="1" applyAlignment="1" applyProtection="1">
      <alignment horizontal="left"/>
      <protection/>
    </xf>
    <xf numFmtId="49" fontId="46" fillId="0" borderId="0" xfId="15" applyNumberFormat="1" applyFont="1" applyFill="1" applyAlignment="1" applyProtection="1">
      <alignment horizontal="left" vertical="top"/>
      <protection/>
    </xf>
    <xf numFmtId="49" fontId="46" fillId="0" borderId="0" xfId="15" applyNumberFormat="1" applyFont="1" applyFill="1" applyAlignment="1" applyProtection="1">
      <alignment horizontal="right" vertical="top"/>
      <protection/>
    </xf>
    <xf numFmtId="0" fontId="46" fillId="0" borderId="0" xfId="0" applyFont="1" applyFill="1" applyAlignment="1" applyProtection="1">
      <alignment/>
      <protection/>
    </xf>
    <xf numFmtId="0" fontId="48" fillId="0" borderId="69" xfId="58" applyFont="1" applyFill="1" applyBorder="1" applyAlignment="1" applyProtection="1">
      <alignment horizontal="center" vertical="center" textRotation="90" wrapText="1"/>
      <protection/>
    </xf>
    <xf numFmtId="0" fontId="48" fillId="0" borderId="13" xfId="58" applyFont="1" applyFill="1" applyBorder="1" applyAlignment="1" applyProtection="1">
      <alignment horizontal="center" vertical="center" textRotation="90" wrapText="1"/>
      <protection/>
    </xf>
    <xf numFmtId="0" fontId="48" fillId="0" borderId="14" xfId="58" applyFont="1" applyFill="1" applyBorder="1" applyAlignment="1" applyProtection="1">
      <alignment horizontal="center" vertical="center" textRotation="90" wrapText="1"/>
      <protection/>
    </xf>
    <xf numFmtId="0" fontId="48" fillId="0" borderId="70" xfId="58" applyFont="1" applyFill="1" applyBorder="1" applyAlignment="1" applyProtection="1">
      <alignment horizontal="center" vertical="center" textRotation="90" wrapText="1"/>
      <protection/>
    </xf>
    <xf numFmtId="0" fontId="48" fillId="0" borderId="39" xfId="58" applyFont="1" applyFill="1" applyBorder="1" applyAlignment="1" applyProtection="1">
      <alignment horizontal="center" vertical="center" textRotation="90" wrapText="1"/>
      <protection/>
    </xf>
    <xf numFmtId="0" fontId="48" fillId="0" borderId="26" xfId="58" applyFont="1" applyFill="1" applyBorder="1" applyProtection="1">
      <alignment horizontal="center" vertical="center" wrapText="1"/>
      <protection/>
    </xf>
    <xf numFmtId="0" fontId="48" fillId="0" borderId="15" xfId="58" applyFont="1" applyFill="1" applyBorder="1" applyProtection="1">
      <alignment horizontal="center" vertical="center" wrapText="1"/>
      <protection/>
    </xf>
    <xf numFmtId="0" fontId="48" fillId="0" borderId="27" xfId="58" applyFont="1" applyFill="1" applyBorder="1" applyProtection="1">
      <alignment horizontal="center" vertical="center" wrapText="1"/>
      <protection/>
    </xf>
    <xf numFmtId="0" fontId="48" fillId="0" borderId="57" xfId="58" applyFont="1" applyFill="1" applyBorder="1" applyProtection="1">
      <alignment horizontal="center" vertical="center" wrapText="1"/>
      <protection/>
    </xf>
    <xf numFmtId="0" fontId="48" fillId="0" borderId="8" xfId="58" applyFont="1" applyFill="1" applyBorder="1" applyProtection="1">
      <alignment horizontal="center" vertical="center" wrapText="1"/>
      <protection/>
    </xf>
    <xf numFmtId="0" fontId="48" fillId="0" borderId="37" xfId="58" applyFont="1" applyFill="1" applyBorder="1" applyProtection="1">
      <alignment horizontal="center" vertical="center" wrapText="1"/>
      <protection/>
    </xf>
    <xf numFmtId="0" fontId="48" fillId="0" borderId="38" xfId="58" applyFont="1" applyFill="1" applyBorder="1" applyAlignment="1" applyProtection="1">
      <alignment horizontal="center" vertical="center" wrapText="1"/>
      <protection/>
    </xf>
    <xf numFmtId="0" fontId="48" fillId="0" borderId="38" xfId="58" applyFont="1" applyFill="1" applyBorder="1" applyProtection="1">
      <alignment horizontal="center" vertical="center" wrapText="1"/>
      <protection/>
    </xf>
    <xf numFmtId="0" fontId="48" fillId="0" borderId="55" xfId="58" applyFont="1" applyFill="1" applyBorder="1" applyProtection="1">
      <alignment horizontal="center" vertical="center" wrapText="1"/>
      <protection/>
    </xf>
    <xf numFmtId="0" fontId="48" fillId="0" borderId="37" xfId="58" applyNumberFormat="1" applyFont="1" applyFill="1" applyBorder="1" applyProtection="1">
      <alignment horizontal="center" vertical="center" wrapText="1"/>
      <protection/>
    </xf>
    <xf numFmtId="0" fontId="48" fillId="0" borderId="36" xfId="58" applyNumberFormat="1" applyFont="1" applyFill="1" applyBorder="1" applyProtection="1">
      <alignment horizontal="center" vertical="center" wrapText="1"/>
      <protection/>
    </xf>
    <xf numFmtId="0" fontId="48" fillId="0" borderId="71" xfId="58" applyNumberFormat="1" applyFont="1" applyFill="1" applyBorder="1" applyProtection="1">
      <alignment horizontal="center" vertical="center" wrapText="1"/>
      <protection/>
    </xf>
    <xf numFmtId="0" fontId="48" fillId="0" borderId="38" xfId="58" applyNumberFormat="1" applyFont="1" applyFill="1" applyBorder="1" applyProtection="1">
      <alignment horizontal="center" vertical="center" wrapText="1"/>
      <protection/>
    </xf>
    <xf numFmtId="0" fontId="43" fillId="0" borderId="0" xfId="0" applyFont="1" applyFill="1" applyAlignment="1" applyProtection="1">
      <alignment/>
      <protection/>
    </xf>
    <xf numFmtId="49" fontId="43" fillId="0" borderId="41" xfId="15" applyNumberFormat="1" applyFont="1" applyFill="1" applyBorder="1" applyAlignment="1" applyProtection="1">
      <alignment vertical="top"/>
      <protection/>
    </xf>
    <xf numFmtId="0" fontId="43" fillId="29" borderId="61" xfId="60" applyNumberFormat="1" applyFont="1" applyFill="1" applyBorder="1" applyAlignment="1" applyProtection="1">
      <alignment horizontal="center" vertical="center"/>
      <protection/>
    </xf>
    <xf numFmtId="0" fontId="43" fillId="0" borderId="72" xfId="84" applyNumberFormat="1" applyFont="1" applyFill="1" applyBorder="1" applyAlignment="1" applyProtection="1">
      <alignment horizontal="center" vertical="center"/>
      <protection/>
    </xf>
    <xf numFmtId="49" fontId="43" fillId="0" borderId="26" xfId="15" applyNumberFormat="1" applyFont="1" applyFill="1" applyBorder="1" applyAlignment="1" applyProtection="1">
      <alignment horizontal="center" vertical="center" wrapText="1"/>
      <protection/>
    </xf>
    <xf numFmtId="49" fontId="43" fillId="0" borderId="8" xfId="15" applyNumberFormat="1" applyFont="1" applyFill="1" applyBorder="1" applyAlignment="1" applyProtection="1">
      <alignment horizontal="center" vertical="center" wrapText="1"/>
      <protection/>
    </xf>
    <xf numFmtId="49" fontId="43" fillId="0" borderId="8" xfId="15" applyNumberFormat="1" applyFont="1" applyFill="1" applyBorder="1" applyAlignment="1" applyProtection="1">
      <alignment vertical="top"/>
      <protection/>
    </xf>
    <xf numFmtId="0" fontId="43" fillId="0" borderId="27" xfId="84" applyNumberFormat="1" applyFont="1" applyFill="1" applyBorder="1" applyAlignment="1" applyProtection="1">
      <alignment horizontal="center" vertical="center"/>
      <protection/>
    </xf>
    <xf numFmtId="49" fontId="43" fillId="0" borderId="8" xfId="15" applyNumberFormat="1" applyFont="1" applyFill="1" applyBorder="1" applyAlignment="1" applyProtection="1">
      <alignment horizontal="center" vertical="center"/>
      <protection/>
    </xf>
    <xf numFmtId="17" fontId="43" fillId="0" borderId="8" xfId="15" applyNumberFormat="1" applyFont="1" applyFill="1" applyBorder="1" applyAlignment="1" applyProtection="1" quotePrefix="1">
      <alignment horizontal="center" vertical="center"/>
      <protection/>
    </xf>
    <xf numFmtId="49" fontId="43" fillId="0" borderId="15" xfId="15" applyNumberFormat="1" applyFont="1" applyFill="1" applyBorder="1" applyAlignment="1" applyProtection="1">
      <alignment horizontal="center" vertical="center"/>
      <protection/>
    </xf>
    <xf numFmtId="0" fontId="43" fillId="0" borderId="26" xfId="15" applyNumberFormat="1" applyFont="1" applyFill="1" applyBorder="1" applyAlignment="1" applyProtection="1">
      <alignment horizontal="center" vertical="center"/>
      <protection/>
    </xf>
    <xf numFmtId="0" fontId="48" fillId="0" borderId="27" xfId="84" applyNumberFormat="1" applyFont="1" applyFill="1" applyBorder="1" applyAlignment="1" applyProtection="1">
      <alignment horizontal="center" vertical="center"/>
      <protection/>
    </xf>
    <xf numFmtId="0" fontId="43" fillId="0" borderId="57" xfId="15" applyNumberFormat="1" applyFont="1" applyFill="1" applyBorder="1" applyAlignment="1" applyProtection="1">
      <alignment horizontal="center" vertical="center"/>
      <protection/>
    </xf>
    <xf numFmtId="0" fontId="43" fillId="0" borderId="8" xfId="15" applyNumberFormat="1" applyFont="1" applyFill="1" applyBorder="1" applyAlignment="1" applyProtection="1">
      <alignment horizontal="center" vertical="center"/>
      <protection/>
    </xf>
    <xf numFmtId="49" fontId="43" fillId="0" borderId="59" xfId="15" applyNumberFormat="1" applyFont="1" applyFill="1" applyBorder="1" applyAlignment="1" applyProtection="1">
      <alignment horizontal="center" vertical="center"/>
      <protection/>
    </xf>
    <xf numFmtId="0" fontId="43" fillId="0" borderId="18" xfId="15" applyNumberFormat="1" applyFont="1" applyFill="1" applyBorder="1" applyAlignment="1" applyProtection="1">
      <alignment horizontal="center" vertical="center"/>
      <protection/>
    </xf>
    <xf numFmtId="0" fontId="48" fillId="0" borderId="19" xfId="84" applyNumberFormat="1" applyFont="1" applyFill="1" applyBorder="1" applyAlignment="1" applyProtection="1">
      <alignment horizontal="center" vertical="center"/>
      <protection/>
    </xf>
    <xf numFmtId="0" fontId="43" fillId="0" borderId="73" xfId="15" applyNumberFormat="1" applyFont="1" applyFill="1" applyBorder="1" applyAlignment="1" applyProtection="1">
      <alignment horizontal="center" vertical="center"/>
      <protection/>
    </xf>
    <xf numFmtId="0" fontId="43" fillId="0" borderId="16" xfId="15" applyNumberFormat="1" applyFont="1" applyFill="1" applyBorder="1" applyAlignment="1" applyProtection="1">
      <alignment horizontal="center" vertical="center"/>
      <protection/>
    </xf>
    <xf numFmtId="49" fontId="43" fillId="0" borderId="38" xfId="15" applyNumberFormat="1" applyFont="1" applyFill="1" applyBorder="1" applyAlignment="1" applyProtection="1">
      <alignment horizontal="center" vertical="center"/>
      <protection/>
    </xf>
    <xf numFmtId="49" fontId="43" fillId="0" borderId="55" xfId="15" applyNumberFormat="1" applyFont="1" applyFill="1" applyBorder="1" applyAlignment="1" applyProtection="1">
      <alignment horizontal="center" vertical="center"/>
      <protection/>
    </xf>
    <xf numFmtId="0" fontId="43" fillId="0" borderId="37" xfId="15" applyNumberFormat="1" applyFont="1" applyFill="1" applyBorder="1" applyAlignment="1" applyProtection="1">
      <alignment horizontal="center" vertical="center"/>
      <protection/>
    </xf>
    <xf numFmtId="0" fontId="48" fillId="0" borderId="36" xfId="85" applyNumberFormat="1" applyFont="1" applyFill="1" applyBorder="1" applyAlignment="1" applyProtection="1">
      <alignment horizontal="center" vertical="center"/>
      <protection/>
    </xf>
    <xf numFmtId="0" fontId="43" fillId="0" borderId="71" xfId="15" applyNumberFormat="1" applyFont="1" applyFill="1" applyBorder="1" applyAlignment="1" applyProtection="1">
      <alignment horizontal="center" vertical="center"/>
      <protection/>
    </xf>
    <xf numFmtId="0" fontId="43" fillId="0" borderId="38" xfId="15" applyNumberFormat="1" applyFont="1" applyFill="1" applyBorder="1" applyAlignment="1" applyProtection="1">
      <alignment horizontal="center" vertical="center"/>
      <protection/>
    </xf>
    <xf numFmtId="0" fontId="43" fillId="0" borderId="50" xfId="0" applyNumberFormat="1" applyFont="1" applyFill="1" applyBorder="1" applyAlignment="1" applyProtection="1">
      <alignment/>
      <protection/>
    </xf>
    <xf numFmtId="0" fontId="43" fillId="0" borderId="51" xfId="0" applyNumberFormat="1" applyFont="1" applyFill="1" applyBorder="1" applyAlignment="1" applyProtection="1">
      <alignment/>
      <protection/>
    </xf>
    <xf numFmtId="0" fontId="43" fillId="0" borderId="0" xfId="0" applyNumberFormat="1" applyFont="1" applyFill="1" applyAlignment="1" applyProtection="1">
      <alignment/>
      <protection/>
    </xf>
    <xf numFmtId="49" fontId="43" fillId="0" borderId="64" xfId="0" applyNumberFormat="1" applyFont="1" applyFill="1" applyBorder="1" applyAlignment="1" applyProtection="1">
      <alignment vertical="top"/>
      <protection/>
    </xf>
    <xf numFmtId="49" fontId="43" fillId="0" borderId="42" xfId="0" applyNumberFormat="1" applyFont="1" applyFill="1" applyBorder="1" applyAlignment="1" applyProtection="1">
      <alignment horizontal="center" vertical="center"/>
      <protection/>
    </xf>
    <xf numFmtId="0" fontId="43" fillId="0" borderId="52" xfId="15" applyNumberFormat="1" applyFont="1" applyFill="1" applyBorder="1" applyAlignment="1" applyProtection="1">
      <alignment horizontal="center" vertical="center"/>
      <protection/>
    </xf>
    <xf numFmtId="0" fontId="48" fillId="0" borderId="24" xfId="15" applyNumberFormat="1" applyFont="1" applyFill="1" applyBorder="1" applyAlignment="1" applyProtection="1">
      <alignment horizontal="center" vertical="center"/>
      <protection/>
    </xf>
    <xf numFmtId="0" fontId="43" fillId="0" borderId="44" xfId="15" applyNumberFormat="1" applyFont="1" applyFill="1" applyBorder="1" applyAlignment="1" applyProtection="1">
      <alignment horizontal="center" vertical="center"/>
      <protection/>
    </xf>
    <xf numFmtId="49" fontId="43" fillId="0" borderId="70" xfId="15" applyNumberFormat="1" applyFont="1" applyFill="1" applyBorder="1" applyAlignment="1" applyProtection="1">
      <alignment horizontal="center" vertical="center"/>
      <protection/>
    </xf>
    <xf numFmtId="0" fontId="43" fillId="0" borderId="74" xfId="15" applyNumberFormat="1" applyFont="1" applyFill="1" applyBorder="1" applyAlignment="1" applyProtection="1">
      <alignment horizontal="center" vertical="center"/>
      <protection/>
    </xf>
    <xf numFmtId="0" fontId="48" fillId="0" borderId="29" xfId="84" applyNumberFormat="1" applyFont="1" applyFill="1" applyBorder="1" applyAlignment="1" applyProtection="1">
      <alignment horizontal="center" vertical="center"/>
      <protection/>
    </xf>
    <xf numFmtId="0" fontId="43" fillId="0" borderId="75" xfId="15" applyNumberFormat="1" applyFont="1" applyFill="1" applyBorder="1" applyAlignment="1" applyProtection="1">
      <alignment horizontal="center" vertical="center"/>
      <protection/>
    </xf>
    <xf numFmtId="0" fontId="43" fillId="0" borderId="58" xfId="15" applyNumberFormat="1" applyFont="1" applyFill="1" applyBorder="1" applyAlignment="1" applyProtection="1">
      <alignment horizontal="center" vertical="center"/>
      <protection/>
    </xf>
    <xf numFmtId="49" fontId="43" fillId="0" borderId="57" xfId="15" applyNumberFormat="1" applyFont="1" applyFill="1" applyBorder="1" applyAlignment="1" applyProtection="1">
      <alignment horizontal="center" vertical="center"/>
      <protection/>
    </xf>
    <xf numFmtId="0" fontId="43" fillId="0" borderId="28" xfId="15" applyNumberFormat="1" applyFont="1" applyFill="1" applyBorder="1" applyAlignment="1" applyProtection="1">
      <alignment horizontal="center" vertical="center"/>
      <protection/>
    </xf>
    <xf numFmtId="0" fontId="43" fillId="0" borderId="56" xfId="15" applyNumberFormat="1" applyFont="1" applyFill="1" applyBorder="1" applyAlignment="1" applyProtection="1">
      <alignment horizontal="center" vertical="center"/>
      <protection/>
    </xf>
    <xf numFmtId="0" fontId="43" fillId="0" borderId="15" xfId="15" applyNumberFormat="1" applyFont="1" applyFill="1" applyBorder="1" applyAlignment="1" applyProtection="1">
      <alignment horizontal="center" vertical="center"/>
      <protection/>
    </xf>
    <xf numFmtId="0" fontId="43" fillId="0" borderId="31" xfId="15" applyNumberFormat="1" applyFont="1" applyFill="1" applyBorder="1" applyAlignment="1" applyProtection="1">
      <alignment horizontal="center" vertical="center"/>
      <protection/>
    </xf>
    <xf numFmtId="0" fontId="48" fillId="0" borderId="76" xfId="84" applyNumberFormat="1" applyFont="1" applyFill="1" applyBorder="1" applyAlignment="1" applyProtection="1">
      <alignment horizontal="center" vertical="center"/>
      <protection/>
    </xf>
    <xf numFmtId="0" fontId="43" fillId="0" borderId="65" xfId="15" applyNumberFormat="1" applyFont="1" applyFill="1" applyBorder="1" applyAlignment="1" applyProtection="1">
      <alignment horizontal="center" vertical="center"/>
      <protection/>
    </xf>
    <xf numFmtId="0" fontId="43" fillId="0" borderId="59" xfId="15" applyNumberFormat="1" applyFont="1" applyFill="1" applyBorder="1" applyAlignment="1" applyProtection="1">
      <alignment horizontal="center" vertical="center"/>
      <protection/>
    </xf>
    <xf numFmtId="49" fontId="43" fillId="0" borderId="71" xfId="15" applyNumberFormat="1" applyFont="1" applyFill="1" applyBorder="1" applyAlignment="1" applyProtection="1">
      <alignment horizontal="center" vertical="center"/>
      <protection/>
    </xf>
    <xf numFmtId="0" fontId="43" fillId="0" borderId="20" xfId="15" applyNumberFormat="1" applyFont="1" applyFill="1" applyBorder="1" applyAlignment="1" applyProtection="1">
      <alignment horizontal="center" vertical="center"/>
      <protection/>
    </xf>
    <xf numFmtId="0" fontId="48" fillId="0" borderId="21" xfId="85" applyNumberFormat="1" applyFont="1" applyFill="1" applyBorder="1" applyAlignment="1" applyProtection="1">
      <alignment horizontal="center" vertical="center"/>
      <protection/>
    </xf>
    <xf numFmtId="0" fontId="43" fillId="0" borderId="77" xfId="15" applyNumberFormat="1" applyFont="1" applyFill="1" applyBorder="1" applyAlignment="1" applyProtection="1">
      <alignment horizontal="center" vertical="center"/>
      <protection/>
    </xf>
    <xf numFmtId="0" fontId="43" fillId="0" borderId="55" xfId="15" applyNumberFormat="1" applyFont="1" applyFill="1" applyBorder="1" applyAlignment="1" applyProtection="1">
      <alignment horizontal="center" vertical="center"/>
      <protection/>
    </xf>
    <xf numFmtId="0" fontId="33" fillId="0" borderId="0" xfId="68" applyFont="1" applyFill="1" applyBorder="1" applyAlignment="1" applyProtection="1">
      <alignment horizontal="left" vertical="center"/>
      <protection/>
    </xf>
    <xf numFmtId="0" fontId="33" fillId="0" borderId="0" xfId="68" applyFont="1" applyFill="1" applyBorder="1" applyAlignment="1" applyProtection="1">
      <alignment horizontal="left" vertical="center"/>
      <protection/>
    </xf>
    <xf numFmtId="0" fontId="33" fillId="0" borderId="0" xfId="68" applyNumberFormat="1" applyFont="1" applyFill="1" applyBorder="1" applyAlignment="1" applyProtection="1">
      <alignment horizontal="left" vertical="center"/>
      <protection/>
    </xf>
    <xf numFmtId="0" fontId="34" fillId="0" borderId="0" xfId="68" applyNumberFormat="1" applyFont="1" applyFill="1" applyBorder="1" applyAlignment="1" applyProtection="1">
      <alignment horizontal="right" vertical="center"/>
      <protection/>
    </xf>
    <xf numFmtId="0" fontId="33" fillId="0" borderId="0" xfId="68" applyNumberFormat="1" applyFont="1" applyFill="1" applyBorder="1" applyAlignment="1" applyProtection="1">
      <alignment horizontal="left" vertical="center"/>
      <protection/>
    </xf>
    <xf numFmtId="0" fontId="34" fillId="0" borderId="0" xfId="68" applyNumberFormat="1" applyFont="1" applyFill="1" applyBorder="1" applyAlignment="1" applyProtection="1">
      <alignment horizontal="center" vertical="center"/>
      <protection/>
    </xf>
    <xf numFmtId="49" fontId="46" fillId="0" borderId="0" xfId="0" applyNumberFormat="1" applyFont="1" applyFill="1" applyAlignment="1" applyProtection="1">
      <alignment horizontal="right" vertical="top"/>
      <protection/>
    </xf>
    <xf numFmtId="49" fontId="46" fillId="0" borderId="0" xfId="0" applyNumberFormat="1" applyFont="1" applyFill="1" applyAlignment="1" applyProtection="1">
      <alignment vertical="top"/>
      <protection/>
    </xf>
    <xf numFmtId="0" fontId="40" fillId="0" borderId="0" xfId="53" applyFont="1" applyFill="1" applyAlignment="1" applyProtection="1">
      <alignment horizontal="center" vertical="center"/>
      <protection/>
    </xf>
    <xf numFmtId="0" fontId="47" fillId="0" borderId="0" xfId="53" applyFont="1" applyFill="1" applyAlignment="1" applyProtection="1">
      <alignment horizontal="center" vertical="center"/>
      <protection/>
    </xf>
    <xf numFmtId="0" fontId="46" fillId="0" borderId="0" xfId="0" applyNumberFormat="1" applyFont="1" applyFill="1" applyAlignment="1" applyProtection="1">
      <alignment horizontal="left" vertical="top"/>
      <protection/>
    </xf>
    <xf numFmtId="0" fontId="47" fillId="0" borderId="69" xfId="58" applyFont="1" applyFill="1" applyBorder="1" applyAlignment="1" applyProtection="1">
      <alignment horizontal="center" vertical="center" textRotation="90" wrapText="1"/>
      <protection/>
    </xf>
    <xf numFmtId="0" fontId="47" fillId="0" borderId="13" xfId="58" applyFont="1" applyFill="1" applyBorder="1" applyAlignment="1" applyProtection="1">
      <alignment horizontal="center" vertical="center" textRotation="90" wrapText="1"/>
      <protection/>
    </xf>
    <xf numFmtId="0" fontId="47" fillId="0" borderId="14" xfId="58" applyFont="1" applyFill="1" applyBorder="1" applyAlignment="1" applyProtection="1">
      <alignment horizontal="center" vertical="center" textRotation="90" wrapText="1"/>
      <protection/>
    </xf>
    <xf numFmtId="0" fontId="47" fillId="0" borderId="39" xfId="58" applyFont="1" applyFill="1" applyBorder="1" applyAlignment="1" applyProtection="1">
      <alignment horizontal="center" vertical="center" textRotation="90" wrapText="1"/>
      <protection/>
    </xf>
    <xf numFmtId="0" fontId="47" fillId="0" borderId="15" xfId="58" applyFont="1" applyFill="1" applyBorder="1" applyProtection="1">
      <alignment horizontal="center" vertical="center" wrapText="1"/>
      <protection/>
    </xf>
    <xf numFmtId="0" fontId="47" fillId="0" borderId="26" xfId="58" applyFont="1" applyFill="1" applyBorder="1" applyProtection="1">
      <alignment horizontal="center" vertical="center" wrapText="1"/>
      <protection/>
    </xf>
    <xf numFmtId="0" fontId="47" fillId="0" borderId="27" xfId="58" applyFont="1" applyFill="1" applyBorder="1" applyProtection="1">
      <alignment horizontal="center" vertical="center" wrapText="1"/>
      <protection/>
    </xf>
    <xf numFmtId="0" fontId="47" fillId="0" borderId="8" xfId="58" applyFont="1" applyFill="1" applyBorder="1" applyProtection="1">
      <alignment horizontal="center" vertical="center" wrapText="1"/>
      <protection/>
    </xf>
    <xf numFmtId="0" fontId="47" fillId="0" borderId="37" xfId="58" applyFont="1" applyFill="1" applyBorder="1" applyProtection="1">
      <alignment horizontal="center" vertical="center" wrapText="1"/>
      <protection/>
    </xf>
    <xf numFmtId="0" fontId="47" fillId="0" borderId="38" xfId="58" applyFont="1" applyFill="1" applyBorder="1" applyProtection="1">
      <alignment horizontal="center" vertical="center" wrapText="1"/>
      <protection/>
    </xf>
    <xf numFmtId="0" fontId="47" fillId="0" borderId="55" xfId="58" applyFont="1" applyFill="1" applyBorder="1" applyProtection="1">
      <alignment horizontal="center" vertical="center" wrapText="1"/>
      <protection/>
    </xf>
    <xf numFmtId="49" fontId="46" fillId="0" borderId="41" xfId="15" applyNumberFormat="1" applyFont="1" applyFill="1" applyBorder="1" applyAlignment="1" applyProtection="1">
      <alignment horizontal="center" vertical="center"/>
      <protection/>
    </xf>
    <xf numFmtId="49" fontId="46" fillId="0" borderId="26" xfId="15" applyNumberFormat="1" applyFont="1" applyFill="1" applyBorder="1" applyAlignment="1" applyProtection="1">
      <alignment horizontal="center" vertical="center"/>
      <protection/>
    </xf>
    <xf numFmtId="49" fontId="46" fillId="0" borderId="8" xfId="15" applyNumberFormat="1" applyFont="1" applyFill="1" applyBorder="1" applyAlignment="1" applyProtection="1">
      <alignment horizontal="center" vertical="center"/>
      <protection/>
    </xf>
    <xf numFmtId="49" fontId="46" fillId="0" borderId="28" xfId="15" applyNumberFormat="1" applyFont="1" applyFill="1" applyBorder="1" applyAlignment="1" applyProtection="1">
      <alignment horizontal="left" vertical="center"/>
      <protection/>
    </xf>
    <xf numFmtId="49" fontId="46" fillId="0" borderId="56" xfId="15" applyNumberFormat="1" applyFont="1" applyFill="1" applyBorder="1" applyAlignment="1" applyProtection="1">
      <alignment horizontal="center" vertical="center"/>
      <protection/>
    </xf>
    <xf numFmtId="49" fontId="46" fillId="0" borderId="56" xfId="15" applyNumberFormat="1" applyFont="1" applyFill="1" applyBorder="1" applyAlignment="1" applyProtection="1">
      <alignment horizontal="left" vertical="center" wrapText="1"/>
      <protection/>
    </xf>
    <xf numFmtId="169" fontId="46" fillId="0" borderId="56" xfId="15" applyNumberFormat="1" applyFont="1" applyFill="1" applyBorder="1" applyAlignment="1" applyProtection="1">
      <alignment horizontal="center" vertical="center"/>
      <protection/>
    </xf>
    <xf numFmtId="49" fontId="46" fillId="0" borderId="16" xfId="15" applyNumberFormat="1" applyFont="1" applyFill="1" applyBorder="1" applyAlignment="1" applyProtection="1">
      <alignment horizontal="center" vertical="center"/>
      <protection/>
    </xf>
    <xf numFmtId="49" fontId="46" fillId="0" borderId="20" xfId="15" applyNumberFormat="1" applyFont="1" applyFill="1" applyBorder="1" applyAlignment="1" applyProtection="1">
      <alignment horizontal="left" vertical="center"/>
      <protection/>
    </xf>
    <xf numFmtId="49" fontId="46" fillId="0" borderId="77" xfId="15" applyNumberFormat="1" applyFont="1" applyFill="1" applyBorder="1" applyAlignment="1" applyProtection="1">
      <alignment horizontal="center" vertical="center"/>
      <protection/>
    </xf>
    <xf numFmtId="49" fontId="46" fillId="0" borderId="77" xfId="15" applyNumberFormat="1" applyFont="1" applyFill="1" applyBorder="1" applyAlignment="1" applyProtection="1">
      <alignment horizontal="left" vertical="center" wrapText="1"/>
      <protection/>
    </xf>
    <xf numFmtId="49" fontId="46" fillId="0" borderId="77" xfId="15" applyNumberFormat="1" applyFont="1" applyFill="1" applyBorder="1" applyAlignment="1" applyProtection="1">
      <alignment horizontal="left" vertical="center"/>
      <protection/>
    </xf>
    <xf numFmtId="0" fontId="48" fillId="0" borderId="36" xfId="84" applyNumberFormat="1" applyFont="1" applyFill="1" applyBorder="1" applyAlignment="1" applyProtection="1">
      <alignment horizontal="center" vertical="center"/>
      <protection/>
    </xf>
    <xf numFmtId="0" fontId="47" fillId="0" borderId="56" xfId="15" applyNumberFormat="1" applyFont="1" applyFill="1" applyBorder="1" applyAlignment="1" applyProtection="1">
      <alignment vertical="top"/>
      <protection/>
    </xf>
    <xf numFmtId="4" fontId="46" fillId="29" borderId="8" xfId="60" applyFont="1" applyBorder="1" applyProtection="1">
      <alignment horizontal="right"/>
      <protection locked="0"/>
    </xf>
    <xf numFmtId="4" fontId="46" fillId="29" borderId="27" xfId="60" applyFont="1" applyBorder="1" applyProtection="1">
      <alignment horizontal="right"/>
      <protection locked="0"/>
    </xf>
    <xf numFmtId="4" fontId="46" fillId="29" borderId="16" xfId="60" applyFont="1" applyBorder="1" applyProtection="1">
      <alignment horizontal="right"/>
      <protection locked="0"/>
    </xf>
    <xf numFmtId="4" fontId="46" fillId="29" borderId="35" xfId="60" applyFont="1" applyBorder="1" applyProtection="1">
      <alignment horizontal="right"/>
      <protection locked="0"/>
    </xf>
    <xf numFmtId="4" fontId="46" fillId="29" borderId="41" xfId="60" applyFont="1" applyBorder="1" applyProtection="1">
      <alignment horizontal="right"/>
      <protection locked="0"/>
    </xf>
    <xf numFmtId="0" fontId="0" fillId="0" borderId="0" xfId="15" applyNumberFormat="1" applyFont="1" applyFill="1" applyAlignment="1" applyProtection="1">
      <alignment horizontal="right" vertical="top"/>
      <protection/>
    </xf>
    <xf numFmtId="0" fontId="0" fillId="0" borderId="0" xfId="15" applyNumberFormat="1" applyFont="1" applyFill="1" applyAlignment="1" applyProtection="1">
      <alignment horizontal="right" vertical="top"/>
      <protection/>
    </xf>
    <xf numFmtId="0" fontId="43" fillId="0" borderId="0" xfId="15" applyNumberFormat="1" applyFont="1" applyFill="1" applyAlignment="1" applyProtection="1">
      <alignment horizontal="right" vertical="top"/>
      <protection/>
    </xf>
    <xf numFmtId="0" fontId="43" fillId="0" borderId="0" xfId="15" applyNumberFormat="1" applyFont="1" applyFill="1" applyAlignment="1" applyProtection="1">
      <alignment horizontal="left" vertical="top" indent="1"/>
      <protection/>
    </xf>
    <xf numFmtId="0" fontId="34" fillId="29" borderId="0" xfId="68" applyFont="1" applyFill="1" applyBorder="1" applyAlignment="1" applyProtection="1">
      <alignment horizontal="left" vertical="center" indent="1"/>
      <protection locked="0"/>
    </xf>
    <xf numFmtId="0" fontId="33" fillId="29" borderId="0" xfId="68" applyFont="1" applyFill="1" applyBorder="1" applyAlignment="1" applyProtection="1">
      <alignment horizontal="left" vertical="center" indent="1"/>
      <protection locked="0"/>
    </xf>
    <xf numFmtId="0" fontId="34" fillId="0" borderId="0" xfId="68" applyFont="1" applyFill="1" applyProtection="1">
      <alignment/>
      <protection/>
    </xf>
    <xf numFmtId="167" fontId="46" fillId="31" borderId="26" xfId="84" applyNumberFormat="1" applyFont="1" applyBorder="1" applyAlignment="1" applyProtection="1">
      <alignment horizontal="right" vertical="center"/>
      <protection/>
    </xf>
    <xf numFmtId="164" fontId="46" fillId="31" borderId="26" xfId="84" applyNumberFormat="1" applyFont="1" applyBorder="1" applyAlignment="1" applyProtection="1">
      <alignment horizontal="right" vertical="center"/>
      <protection/>
    </xf>
    <xf numFmtId="0" fontId="48" fillId="31" borderId="37" xfId="84" applyNumberFormat="1" applyFont="1" applyBorder="1" applyProtection="1">
      <alignment horizontal="right"/>
      <protection locked="0"/>
    </xf>
    <xf numFmtId="166" fontId="43" fillId="29" borderId="8" xfId="60" applyNumberFormat="1" applyFont="1" applyBorder="1" applyAlignment="1" applyProtection="1">
      <alignment vertical="center"/>
      <protection locked="0"/>
    </xf>
    <xf numFmtId="167" fontId="43" fillId="29" borderId="8" xfId="60" applyNumberFormat="1" applyFont="1" applyBorder="1" applyAlignment="1" applyProtection="1">
      <alignment vertical="center"/>
      <protection locked="0"/>
    </xf>
    <xf numFmtId="164" fontId="0" fillId="31" borderId="26" xfId="84" applyNumberFormat="1" applyBorder="1" applyProtection="1">
      <alignment horizontal="right"/>
      <protection/>
    </xf>
    <xf numFmtId="164" fontId="0" fillId="31" borderId="26" xfId="84" applyNumberFormat="1" applyBorder="1" applyAlignment="1" applyProtection="1">
      <alignment horizontal="right" vertical="center"/>
      <protection/>
    </xf>
    <xf numFmtId="49" fontId="63" fillId="0" borderId="0" xfId="15" applyNumberFormat="1" applyFont="1" applyAlignment="1" applyProtection="1">
      <alignment horizontal="center" vertical="center"/>
      <protection/>
    </xf>
    <xf numFmtId="49" fontId="63" fillId="0" borderId="0" xfId="15" applyNumberFormat="1" applyFont="1" applyAlignment="1" applyProtection="1">
      <alignment vertical="center" wrapText="1"/>
      <protection/>
    </xf>
    <xf numFmtId="49" fontId="63" fillId="0" borderId="0" xfId="15" applyNumberFormat="1" applyFont="1" applyAlignment="1" applyProtection="1">
      <alignment vertical="center"/>
      <protection/>
    </xf>
    <xf numFmtId="0" fontId="64" fillId="0" borderId="0" xfId="15" applyNumberFormat="1" applyFont="1" applyAlignment="1" applyProtection="1">
      <alignment vertical="center"/>
      <protection/>
    </xf>
    <xf numFmtId="0" fontId="63" fillId="0" borderId="0" xfId="15" applyNumberFormat="1" applyFont="1" applyAlignment="1" applyProtection="1">
      <alignment vertical="center"/>
      <protection/>
    </xf>
    <xf numFmtId="0" fontId="33" fillId="0" borderId="42" xfId="15" applyNumberFormat="1" applyFont="1" applyBorder="1" applyAlignment="1" applyProtection="1">
      <alignment horizontal="center" vertical="center"/>
      <protection/>
    </xf>
    <xf numFmtId="0" fontId="33" fillId="0" borderId="43" xfId="15" applyNumberFormat="1" applyFont="1" applyBorder="1" applyAlignment="1" applyProtection="1">
      <alignment horizontal="center" vertical="center"/>
      <protection/>
    </xf>
    <xf numFmtId="0" fontId="33" fillId="0" borderId="44" xfId="15" applyNumberFormat="1" applyFont="1" applyBorder="1" applyAlignment="1" applyProtection="1">
      <alignment horizontal="center" vertical="center"/>
      <protection/>
    </xf>
    <xf numFmtId="0" fontId="38" fillId="0" borderId="0" xfId="15" applyNumberFormat="1" applyFont="1" applyAlignment="1" applyProtection="1">
      <alignment vertical="center"/>
      <protection/>
    </xf>
    <xf numFmtId="0" fontId="33" fillId="0" borderId="0" xfId="15" applyNumberFormat="1" applyFont="1" applyAlignment="1" applyProtection="1">
      <alignment vertical="center"/>
      <protection/>
    </xf>
    <xf numFmtId="0" fontId="65" fillId="0" borderId="26" xfId="15" applyNumberFormat="1" applyFont="1" applyBorder="1" applyAlignment="1" applyProtection="1">
      <alignment vertical="center"/>
      <protection/>
    </xf>
    <xf numFmtId="0" fontId="43" fillId="29" borderId="8" xfId="60" applyNumberFormat="1" applyFont="1" applyBorder="1" applyAlignment="1" applyProtection="1">
      <alignment vertical="center"/>
      <protection/>
    </xf>
    <xf numFmtId="167" fontId="18" fillId="29" borderId="27" xfId="15" applyNumberFormat="1" applyFont="1" applyFill="1" applyBorder="1" applyAlignment="1" applyProtection="1">
      <alignment vertical="center"/>
      <protection locked="0"/>
    </xf>
    <xf numFmtId="167" fontId="18" fillId="29" borderId="27" xfId="60" applyNumberFormat="1" applyFont="1" applyBorder="1" applyProtection="1">
      <alignment horizontal="right"/>
      <protection locked="0"/>
    </xf>
    <xf numFmtId="49" fontId="0" fillId="0" borderId="26" xfId="15" applyNumberFormat="1" applyFont="1" applyBorder="1" applyAlignment="1">
      <alignment horizontal="center" vertical="center"/>
      <protection/>
    </xf>
    <xf numFmtId="49" fontId="0" fillId="0" borderId="27" xfId="15" applyNumberFormat="1" applyFont="1" applyBorder="1" applyAlignment="1">
      <alignment horizontal="center" vertical="center"/>
      <protection/>
    </xf>
    <xf numFmtId="0" fontId="9" fillId="0" borderId="59" xfId="58" applyBorder="1" applyAlignment="1">
      <alignment horizontal="center" vertical="center" wrapText="1"/>
      <protection/>
    </xf>
    <xf numFmtId="0" fontId="9" fillId="0" borderId="65" xfId="58" applyBorder="1" applyAlignment="1">
      <alignment horizontal="center" vertical="center" wrapText="1"/>
      <protection/>
    </xf>
    <xf numFmtId="0" fontId="9" fillId="0" borderId="73" xfId="58" applyBorder="1" applyAlignment="1">
      <alignment horizontal="center" vertical="center" wrapText="1"/>
      <protection/>
    </xf>
    <xf numFmtId="49" fontId="9" fillId="0" borderId="38" xfId="15" applyNumberFormat="1" applyFont="1" applyBorder="1" applyAlignment="1">
      <alignment vertical="center"/>
      <protection/>
    </xf>
    <xf numFmtId="49" fontId="9" fillId="0" borderId="36" xfId="15" applyNumberFormat="1" applyFont="1" applyBorder="1" applyAlignment="1">
      <alignment vertical="center"/>
      <protection/>
    </xf>
    <xf numFmtId="49" fontId="9" fillId="0" borderId="39" xfId="15" applyNumberFormat="1" applyFont="1" applyBorder="1" applyAlignment="1">
      <alignment vertical="center"/>
      <protection/>
    </xf>
    <xf numFmtId="49" fontId="9" fillId="0" borderId="14" xfId="15" applyNumberFormat="1" applyFont="1" applyBorder="1" applyAlignment="1">
      <alignment vertical="center"/>
      <protection/>
    </xf>
    <xf numFmtId="49" fontId="9" fillId="0" borderId="13" xfId="15" applyNumberFormat="1" applyFont="1" applyBorder="1" applyAlignment="1">
      <alignment horizontal="center" vertical="center" wrapText="1"/>
      <protection/>
    </xf>
    <xf numFmtId="49" fontId="9" fillId="0" borderId="14" xfId="15" applyNumberFormat="1" applyFont="1" applyBorder="1" applyAlignment="1">
      <alignment horizontal="center" vertical="center" wrapText="1"/>
      <protection/>
    </xf>
    <xf numFmtId="0" fontId="47" fillId="0" borderId="13" xfId="58" applyFont="1" applyBorder="1">
      <alignment horizontal="center" vertical="center" wrapText="1"/>
      <protection/>
    </xf>
    <xf numFmtId="0" fontId="47" fillId="0" borderId="39" xfId="58" applyFont="1" applyBorder="1">
      <alignment horizontal="center" vertical="center" wrapText="1"/>
      <protection/>
    </xf>
    <xf numFmtId="0" fontId="47" fillId="0" borderId="14" xfId="58" applyFont="1" applyBorder="1">
      <alignment horizontal="center" vertical="center" wrapText="1"/>
      <protection/>
    </xf>
    <xf numFmtId="0" fontId="47" fillId="0" borderId="78" xfId="58" applyFont="1" applyBorder="1" applyAlignment="1">
      <alignment horizontal="center" vertical="center" wrapText="1"/>
      <protection/>
    </xf>
    <xf numFmtId="0" fontId="47" fillId="0" borderId="41" xfId="58" applyFont="1" applyBorder="1" applyAlignment="1">
      <alignment horizontal="center" vertical="center" wrapText="1"/>
      <protection/>
    </xf>
    <xf numFmtId="0" fontId="47" fillId="0" borderId="13" xfId="58" applyNumberFormat="1" applyFont="1" applyBorder="1">
      <alignment horizontal="center" vertical="center" wrapText="1"/>
      <protection/>
    </xf>
    <xf numFmtId="0" fontId="47" fillId="0" borderId="39" xfId="58" applyNumberFormat="1" applyFont="1" applyBorder="1">
      <alignment horizontal="center" vertical="center" wrapText="1"/>
      <protection/>
    </xf>
    <xf numFmtId="0" fontId="47" fillId="0" borderId="14" xfId="58" applyNumberFormat="1" applyFont="1" applyBorder="1">
      <alignment horizontal="center" vertical="center" wrapText="1"/>
      <protection/>
    </xf>
    <xf numFmtId="0" fontId="47" fillId="31" borderId="33" xfId="84" applyNumberFormat="1" applyFont="1" applyBorder="1" applyAlignment="1">
      <alignment horizontal="center"/>
      <protection/>
    </xf>
    <xf numFmtId="0" fontId="47" fillId="31" borderId="45" xfId="84" applyNumberFormat="1" applyFont="1" applyBorder="1" applyAlignment="1">
      <alignment horizontal="center"/>
      <protection/>
    </xf>
    <xf numFmtId="0" fontId="47" fillId="31" borderId="34" xfId="84" applyNumberFormat="1" applyFont="1" applyBorder="1" applyAlignment="1">
      <alignment horizontal="center"/>
      <protection/>
    </xf>
    <xf numFmtId="0" fontId="47" fillId="0" borderId="26" xfId="58" applyFont="1" applyBorder="1">
      <alignment horizontal="center" vertical="center" wrapText="1"/>
      <protection/>
    </xf>
    <xf numFmtId="0" fontId="47" fillId="31" borderId="42" xfId="84" applyNumberFormat="1" applyFont="1" applyBorder="1" applyAlignment="1">
      <alignment horizontal="center"/>
      <protection/>
    </xf>
    <xf numFmtId="0" fontId="47" fillId="31" borderId="43" xfId="84" applyNumberFormat="1" applyFont="1" applyBorder="1" applyAlignment="1">
      <alignment horizontal="center"/>
      <protection/>
    </xf>
    <xf numFmtId="0" fontId="47" fillId="31" borderId="44" xfId="84" applyNumberFormat="1" applyFont="1" applyBorder="1" applyAlignment="1">
      <alignment horizontal="center"/>
      <protection/>
    </xf>
    <xf numFmtId="0" fontId="47" fillId="0" borderId="69" xfId="58" applyFont="1" applyBorder="1" applyAlignment="1">
      <alignment horizontal="center" vertical="center" wrapText="1"/>
      <protection/>
    </xf>
    <xf numFmtId="0" fontId="47" fillId="0" borderId="15" xfId="58" applyFont="1" applyBorder="1" applyAlignment="1">
      <alignment horizontal="center" vertical="center" wrapText="1"/>
      <protection/>
    </xf>
    <xf numFmtId="0" fontId="47" fillId="0" borderId="8" xfId="58" applyFont="1" applyBorder="1">
      <alignment horizontal="center" vertical="center" wrapText="1"/>
      <protection/>
    </xf>
    <xf numFmtId="0" fontId="47" fillId="0" borderId="13" xfId="58" applyNumberFormat="1" applyFont="1" applyBorder="1" applyAlignment="1" applyProtection="1">
      <alignment horizontal="center" vertical="center" wrapText="1"/>
      <protection/>
    </xf>
    <xf numFmtId="0" fontId="47" fillId="0" borderId="39" xfId="58" applyNumberFormat="1" applyFont="1" applyBorder="1" applyAlignment="1" applyProtection="1">
      <alignment horizontal="center" vertical="center" wrapText="1"/>
      <protection/>
    </xf>
    <xf numFmtId="0" fontId="47" fillId="0" borderId="14" xfId="58" applyNumberFormat="1" applyFont="1" applyBorder="1" applyAlignment="1" applyProtection="1">
      <alignment horizontal="center" vertical="center" wrapText="1"/>
      <protection/>
    </xf>
    <xf numFmtId="0" fontId="47" fillId="0" borderId="13" xfId="58" applyFont="1" applyBorder="1" applyAlignment="1" applyProtection="1">
      <alignment horizontal="center" vertical="center" wrapText="1"/>
      <protection/>
    </xf>
    <xf numFmtId="0" fontId="47" fillId="0" borderId="39" xfId="58" applyFont="1" applyBorder="1" applyAlignment="1" applyProtection="1">
      <alignment horizontal="center" vertical="center" wrapText="1"/>
      <protection/>
    </xf>
    <xf numFmtId="0" fontId="47" fillId="0" borderId="14" xfId="58" applyFont="1" applyBorder="1" applyAlignment="1" applyProtection="1">
      <alignment horizontal="center" vertical="center" wrapText="1"/>
      <protection/>
    </xf>
    <xf numFmtId="0" fontId="47" fillId="0" borderId="26" xfId="58" applyFont="1" applyBorder="1" applyAlignment="1" applyProtection="1">
      <alignment horizontal="center" vertical="center" wrapText="1"/>
      <protection/>
    </xf>
    <xf numFmtId="0" fontId="47" fillId="0" borderId="69" xfId="58" applyFont="1" applyBorder="1" applyAlignment="1" applyProtection="1">
      <alignment horizontal="center" vertical="center" wrapText="1"/>
      <protection/>
    </xf>
    <xf numFmtId="0" fontId="47" fillId="0" borderId="15" xfId="58" applyFont="1" applyBorder="1" applyAlignment="1" applyProtection="1">
      <alignment horizontal="center" vertical="center" wrapText="1"/>
      <protection/>
    </xf>
    <xf numFmtId="0" fontId="47" fillId="0" borderId="64" xfId="58" applyFont="1" applyBorder="1" applyAlignment="1" applyProtection="1">
      <alignment horizontal="center" vertical="center" wrapText="1"/>
      <protection/>
    </xf>
    <xf numFmtId="0" fontId="47" fillId="0" borderId="75" xfId="58" applyFont="1" applyBorder="1" applyAlignment="1" applyProtection="1">
      <alignment horizontal="center" vertical="center" wrapText="1"/>
      <protection/>
    </xf>
    <xf numFmtId="0" fontId="40" fillId="0" borderId="0" xfId="53" applyFont="1" applyAlignment="1" applyProtection="1">
      <alignment horizontal="center" vertical="center" wrapText="1"/>
      <protection/>
    </xf>
    <xf numFmtId="49" fontId="0" fillId="0" borderId="0" xfId="0" applyNumberFormat="1" applyAlignment="1" applyProtection="1">
      <alignment horizontal="center" vertical="center" wrapText="1"/>
      <protection/>
    </xf>
    <xf numFmtId="49" fontId="0" fillId="0" borderId="45" xfId="0" applyNumberFormat="1" applyBorder="1" applyAlignment="1" applyProtection="1">
      <alignment horizontal="center" vertical="center" wrapText="1"/>
      <protection/>
    </xf>
    <xf numFmtId="0" fontId="47" fillId="0" borderId="64" xfId="58" applyFont="1" applyBorder="1" applyAlignment="1" applyProtection="1">
      <alignment horizontal="center" vertical="center"/>
      <protection/>
    </xf>
    <xf numFmtId="0" fontId="47" fillId="0" borderId="75" xfId="58" applyFont="1" applyBorder="1" applyAlignment="1" applyProtection="1">
      <alignment horizontal="center" vertical="center"/>
      <protection/>
    </xf>
    <xf numFmtId="0" fontId="9" fillId="0" borderId="60" xfId="58" applyBorder="1" applyAlignment="1" applyProtection="1">
      <alignment horizontal="center" vertical="center" wrapText="1"/>
      <protection/>
    </xf>
    <xf numFmtId="0" fontId="9" fillId="0" borderId="72" xfId="58" applyBorder="1" applyAlignment="1" applyProtection="1">
      <alignment horizontal="center" vertical="center" wrapText="1"/>
      <protection/>
    </xf>
    <xf numFmtId="0" fontId="9" fillId="0" borderId="13" xfId="58" applyNumberFormat="1" applyFont="1" applyBorder="1" applyProtection="1">
      <alignment horizontal="center" vertical="center" wrapText="1"/>
      <protection/>
    </xf>
    <xf numFmtId="0" fontId="9" fillId="0" borderId="39" xfId="58" applyNumberFormat="1" applyBorder="1" applyProtection="1">
      <alignment horizontal="center" vertical="center" wrapText="1"/>
      <protection/>
    </xf>
    <xf numFmtId="0" fontId="9" fillId="0" borderId="14" xfId="58" applyNumberFormat="1" applyBorder="1" applyProtection="1">
      <alignment horizontal="center" vertical="center" wrapText="1"/>
      <protection/>
    </xf>
    <xf numFmtId="0" fontId="9" fillId="0" borderId="46" xfId="58" applyBorder="1" applyAlignment="1" applyProtection="1">
      <alignment horizontal="center" vertical="center" wrapText="1"/>
      <protection/>
    </xf>
    <xf numFmtId="0" fontId="9" fillId="0" borderId="74" xfId="58" applyBorder="1" applyAlignment="1" applyProtection="1">
      <alignment horizontal="center" vertical="center" wrapText="1"/>
      <protection/>
    </xf>
    <xf numFmtId="0" fontId="9" fillId="0" borderId="64" xfId="58" applyBorder="1" applyAlignment="1" applyProtection="1">
      <alignment horizontal="center" vertical="center" wrapText="1"/>
      <protection/>
    </xf>
    <xf numFmtId="0" fontId="9" fillId="0" borderId="75" xfId="58" applyBorder="1" applyAlignment="1" applyProtection="1">
      <alignment horizontal="center" vertical="center" wrapText="1"/>
      <protection/>
    </xf>
    <xf numFmtId="0" fontId="24" fillId="0" borderId="0" xfId="53" applyFont="1" applyAlignment="1" applyProtection="1">
      <alignment horizontal="center" vertical="center" wrapText="1"/>
      <protection/>
    </xf>
    <xf numFmtId="0" fontId="24" fillId="0" borderId="45" xfId="53" applyFont="1" applyBorder="1" applyAlignment="1" applyProtection="1">
      <alignment horizontal="center" vertical="center" wrapText="1"/>
      <protection/>
    </xf>
    <xf numFmtId="0" fontId="9" fillId="0" borderId="13" xfId="58" applyBorder="1" applyAlignment="1" applyProtection="1">
      <alignment horizontal="center" vertical="center" wrapText="1"/>
      <protection/>
    </xf>
    <xf numFmtId="0" fontId="9" fillId="0" borderId="26" xfId="58" applyBorder="1" applyAlignment="1" applyProtection="1">
      <alignment horizontal="center" vertical="center" wrapText="1"/>
      <protection/>
    </xf>
    <xf numFmtId="0" fontId="9" fillId="0" borderId="62" xfId="58" applyBorder="1" applyAlignment="1" applyProtection="1">
      <alignment horizontal="center" vertical="center" wrapText="1"/>
      <protection/>
    </xf>
    <xf numFmtId="0" fontId="9" fillId="0" borderId="79" xfId="58" applyBorder="1" applyAlignment="1" applyProtection="1">
      <alignment horizontal="center" vertical="center" wrapText="1"/>
      <protection/>
    </xf>
    <xf numFmtId="0" fontId="40" fillId="0" borderId="42" xfId="53" applyFont="1" applyFill="1" applyBorder="1" applyAlignment="1" applyProtection="1">
      <alignment horizontal="center" vertical="center" wrapText="1"/>
      <protection/>
    </xf>
    <xf numFmtId="0" fontId="40" fillId="0" borderId="43" xfId="53" applyFont="1" applyFill="1" applyBorder="1" applyAlignment="1" applyProtection="1">
      <alignment horizontal="center" vertical="center" wrapText="1"/>
      <protection/>
    </xf>
    <xf numFmtId="0" fontId="40" fillId="0" borderId="44" xfId="53" applyFont="1" applyFill="1" applyBorder="1" applyAlignment="1" applyProtection="1">
      <alignment horizontal="center" vertical="center" wrapText="1"/>
      <protection/>
    </xf>
    <xf numFmtId="0" fontId="47" fillId="0" borderId="14" xfId="58" applyFont="1" applyBorder="1" applyProtection="1">
      <alignment horizontal="center" vertical="center" wrapText="1"/>
      <protection/>
    </xf>
    <xf numFmtId="0" fontId="47" fillId="0" borderId="27" xfId="58" applyFont="1" applyBorder="1" applyProtection="1">
      <alignment horizontal="center" vertical="center" wrapText="1"/>
      <protection/>
    </xf>
    <xf numFmtId="0" fontId="47" fillId="0" borderId="13" xfId="58" applyFont="1" applyBorder="1" applyProtection="1">
      <alignment horizontal="center" vertical="center" wrapText="1"/>
      <protection/>
    </xf>
    <xf numFmtId="0" fontId="47" fillId="0" borderId="26" xfId="58" applyFont="1" applyBorder="1" applyProtection="1">
      <alignment horizontal="center" vertical="center" wrapText="1"/>
      <protection/>
    </xf>
    <xf numFmtId="0" fontId="47" fillId="0" borderId="70" xfId="58" applyFont="1" applyBorder="1" applyProtection="1">
      <alignment horizontal="center" vertical="center" wrapText="1"/>
      <protection/>
    </xf>
    <xf numFmtId="0" fontId="47" fillId="0" borderId="39" xfId="58" applyFont="1" applyBorder="1" applyProtection="1">
      <alignment horizontal="center" vertical="center" wrapText="1"/>
      <protection/>
    </xf>
    <xf numFmtId="0" fontId="48" fillId="0" borderId="13" xfId="58" applyFont="1" applyBorder="1" applyProtection="1">
      <alignment horizontal="center" vertical="center" wrapText="1"/>
      <protection/>
    </xf>
    <xf numFmtId="0" fontId="48" fillId="0" borderId="70" xfId="58" applyFont="1" applyBorder="1" applyProtection="1">
      <alignment horizontal="center" vertical="center" wrapText="1"/>
      <protection/>
    </xf>
    <xf numFmtId="0" fontId="48" fillId="0" borderId="39" xfId="58" applyFont="1" applyBorder="1" applyProtection="1">
      <alignment horizontal="center" vertical="center" wrapText="1"/>
      <protection/>
    </xf>
    <xf numFmtId="0" fontId="48" fillId="0" borderId="69" xfId="58" applyFont="1" applyBorder="1" applyProtection="1">
      <alignment horizontal="center" vertical="center" wrapText="1"/>
      <protection/>
    </xf>
    <xf numFmtId="0" fontId="48" fillId="0" borderId="14" xfId="58" applyFont="1" applyBorder="1" applyProtection="1">
      <alignment horizontal="center" vertical="center" wrapText="1"/>
      <protection/>
    </xf>
    <xf numFmtId="0" fontId="47" fillId="0" borderId="47" xfId="58" applyFont="1" applyBorder="1" applyAlignment="1" applyProtection="1">
      <alignment horizontal="center" vertical="center" wrapText="1"/>
      <protection/>
    </xf>
    <xf numFmtId="0" fontId="47" fillId="0" borderId="80" xfId="58" applyFont="1" applyBorder="1" applyAlignment="1" applyProtection="1">
      <alignment horizontal="center" vertical="center" wrapText="1"/>
      <protection/>
    </xf>
    <xf numFmtId="0" fontId="48" fillId="0" borderId="42" xfId="0" applyFont="1" applyFill="1" applyBorder="1" applyAlignment="1" applyProtection="1">
      <alignment horizontal="center"/>
      <protection/>
    </xf>
    <xf numFmtId="0" fontId="48" fillId="0" borderId="44" xfId="0" applyFont="1" applyFill="1" applyBorder="1" applyAlignment="1" applyProtection="1">
      <alignment horizontal="center"/>
      <protection/>
    </xf>
    <xf numFmtId="0" fontId="46" fillId="0" borderId="15" xfId="15" applyNumberFormat="1" applyFont="1" applyFill="1" applyBorder="1" applyAlignment="1" applyProtection="1">
      <alignment horizontal="left" vertical="center" wrapText="1"/>
      <protection/>
    </xf>
    <xf numFmtId="0" fontId="46" fillId="0" borderId="57" xfId="15" applyNumberFormat="1" applyFont="1" applyFill="1" applyBorder="1" applyAlignment="1" applyProtection="1">
      <alignment horizontal="left" vertical="center" wrapText="1"/>
      <protection/>
    </xf>
    <xf numFmtId="49" fontId="46" fillId="0" borderId="26" xfId="15" applyNumberFormat="1" applyFont="1" applyFill="1" applyBorder="1" applyAlignment="1" applyProtection="1">
      <alignment horizontal="center" vertical="center"/>
      <protection/>
    </xf>
    <xf numFmtId="49" fontId="46" fillId="0" borderId="18" xfId="15" applyNumberFormat="1" applyFont="1" applyFill="1" applyBorder="1" applyAlignment="1" applyProtection="1">
      <alignment horizontal="center" vertical="center"/>
      <protection/>
    </xf>
    <xf numFmtId="49" fontId="46" fillId="0" borderId="8" xfId="15" applyNumberFormat="1" applyFont="1" applyFill="1" applyBorder="1" applyAlignment="1" applyProtection="1">
      <alignment horizontal="center" vertical="center"/>
      <protection/>
    </xf>
    <xf numFmtId="0" fontId="47" fillId="0" borderId="55" xfId="58" applyFont="1" applyFill="1" applyBorder="1" applyAlignment="1" applyProtection="1">
      <alignment horizontal="center" vertical="center" wrapText="1"/>
      <protection/>
    </xf>
    <xf numFmtId="0" fontId="47" fillId="0" borderId="71" xfId="58" applyFont="1" applyFill="1" applyBorder="1" applyAlignment="1" applyProtection="1">
      <alignment horizontal="center" vertical="center" wrapText="1"/>
      <protection/>
    </xf>
    <xf numFmtId="49" fontId="46" fillId="0" borderId="61" xfId="15" applyNumberFormat="1" applyFont="1" applyFill="1" applyBorder="1" applyAlignment="1" applyProtection="1">
      <alignment horizontal="center" vertical="center"/>
      <protection/>
    </xf>
    <xf numFmtId="0" fontId="46" fillId="0" borderId="69" xfId="15" applyNumberFormat="1" applyFont="1" applyFill="1" applyBorder="1" applyAlignment="1" applyProtection="1">
      <alignment horizontal="left" vertical="center" wrapText="1"/>
      <protection/>
    </xf>
    <xf numFmtId="0" fontId="46" fillId="0" borderId="70" xfId="15" applyNumberFormat="1" applyFont="1" applyFill="1" applyBorder="1" applyAlignment="1" applyProtection="1">
      <alignment horizontal="left" vertical="center" wrapText="1"/>
      <protection/>
    </xf>
    <xf numFmtId="0" fontId="51" fillId="0" borderId="7" xfId="58" applyFont="1" applyFill="1" applyBorder="1" applyProtection="1">
      <alignment horizontal="center" vertical="center" wrapText="1"/>
      <protection/>
    </xf>
    <xf numFmtId="0" fontId="51" fillId="0" borderId="61" xfId="58" applyFont="1" applyFill="1" applyBorder="1" applyProtection="1">
      <alignment horizontal="center" vertical="center" wrapText="1"/>
      <protection/>
    </xf>
    <xf numFmtId="0" fontId="47" fillId="0" borderId="78" xfId="58" applyFont="1" applyFill="1" applyBorder="1" applyAlignment="1" applyProtection="1">
      <alignment horizontal="center" vertical="center" textRotation="90" wrapText="1"/>
      <protection/>
    </xf>
    <xf numFmtId="0" fontId="47" fillId="0" borderId="41" xfId="58" applyFont="1" applyFill="1" applyBorder="1" applyAlignment="1" applyProtection="1">
      <alignment horizontal="center" vertical="center" textRotation="90" wrapText="1"/>
      <protection/>
    </xf>
    <xf numFmtId="0" fontId="47" fillId="0" borderId="81" xfId="58" applyFont="1" applyFill="1" applyBorder="1" applyAlignment="1" applyProtection="1">
      <alignment horizontal="center" vertical="center" textRotation="90" wrapText="1"/>
      <protection/>
    </xf>
    <xf numFmtId="0" fontId="47" fillId="0" borderId="82" xfId="58" applyFont="1" applyFill="1" applyBorder="1" applyAlignment="1" applyProtection="1">
      <alignment horizontal="center" vertical="center" textRotation="90" wrapText="1"/>
      <protection/>
    </xf>
    <xf numFmtId="0" fontId="47" fillId="0" borderId="58" xfId="58" applyFont="1" applyFill="1" applyBorder="1" applyAlignment="1" applyProtection="1">
      <alignment horizontal="center" vertical="center" textRotation="90" wrapText="1"/>
      <protection/>
    </xf>
    <xf numFmtId="0" fontId="47" fillId="0" borderId="83" xfId="58" applyFont="1" applyFill="1" applyBorder="1" applyAlignment="1" applyProtection="1">
      <alignment horizontal="center" vertical="center" textRotation="90" wrapText="1"/>
      <protection/>
    </xf>
    <xf numFmtId="49" fontId="43" fillId="0" borderId="13" xfId="15" applyNumberFormat="1" applyFont="1" applyFill="1" applyBorder="1" applyAlignment="1" applyProtection="1">
      <alignment horizontal="center" vertical="center"/>
      <protection/>
    </xf>
    <xf numFmtId="49" fontId="43" fillId="0" borderId="26" xfId="15" applyNumberFormat="1" applyFont="1" applyFill="1" applyBorder="1" applyAlignment="1" applyProtection="1">
      <alignment horizontal="center" vertical="center"/>
      <protection/>
    </xf>
    <xf numFmtId="49" fontId="43" fillId="0" borderId="37" xfId="15" applyNumberFormat="1" applyFont="1" applyFill="1" applyBorder="1" applyAlignment="1" applyProtection="1">
      <alignment horizontal="center" vertical="center"/>
      <protection/>
    </xf>
    <xf numFmtId="49" fontId="43" fillId="0" borderId="39" xfId="15" applyNumberFormat="1" applyFont="1" applyFill="1" applyBorder="1" applyAlignment="1" applyProtection="1">
      <alignment horizontal="center" vertical="center" wrapText="1"/>
      <protection/>
    </xf>
    <xf numFmtId="49" fontId="43" fillId="0" borderId="8" xfId="15" applyNumberFormat="1" applyFont="1" applyFill="1" applyBorder="1" applyAlignment="1" applyProtection="1">
      <alignment horizontal="center" vertical="center" wrapText="1"/>
      <protection/>
    </xf>
    <xf numFmtId="49" fontId="43" fillId="0" borderId="38" xfId="15" applyNumberFormat="1" applyFont="1" applyFill="1" applyBorder="1" applyAlignment="1" applyProtection="1">
      <alignment horizontal="center" vertical="center" wrapText="1"/>
      <protection/>
    </xf>
    <xf numFmtId="49" fontId="43" fillId="0" borderId="15" xfId="15" applyNumberFormat="1" applyFont="1" applyFill="1" applyBorder="1" applyAlignment="1" applyProtection="1">
      <alignment horizontal="center" vertical="center" wrapText="1"/>
      <protection/>
    </xf>
    <xf numFmtId="49" fontId="43" fillId="0" borderId="57" xfId="15" applyNumberFormat="1" applyFont="1" applyFill="1" applyBorder="1" applyAlignment="1" applyProtection="1">
      <alignment horizontal="center" vertical="center" wrapText="1"/>
      <protection/>
    </xf>
    <xf numFmtId="0" fontId="47" fillId="0" borderId="42" xfId="0" applyFont="1" applyFill="1" applyBorder="1" applyAlignment="1" applyProtection="1">
      <alignment horizontal="center"/>
      <protection/>
    </xf>
    <xf numFmtId="0" fontId="47" fillId="0" borderId="44" xfId="0" applyFont="1" applyFill="1" applyBorder="1" applyAlignment="1" applyProtection="1">
      <alignment horizontal="center"/>
      <protection/>
    </xf>
    <xf numFmtId="49" fontId="43" fillId="0" borderId="18" xfId="15" applyNumberFormat="1" applyFont="1" applyFill="1" applyBorder="1" applyAlignment="1" applyProtection="1">
      <alignment horizontal="center" vertical="center"/>
      <protection/>
    </xf>
    <xf numFmtId="49" fontId="43" fillId="0" borderId="8" xfId="15" applyNumberFormat="1" applyFont="1" applyFill="1" applyBorder="1" applyAlignment="1" applyProtection="1">
      <alignment horizontal="center" vertical="center"/>
      <protection/>
    </xf>
    <xf numFmtId="49" fontId="43" fillId="0" borderId="16" xfId="15" applyNumberFormat="1" applyFont="1" applyFill="1" applyBorder="1" applyAlignment="1" applyProtection="1">
      <alignment horizontal="center" vertical="center"/>
      <protection/>
    </xf>
    <xf numFmtId="49" fontId="43" fillId="0" borderId="38" xfId="15" applyNumberFormat="1" applyFont="1" applyFill="1" applyBorder="1" applyAlignment="1" applyProtection="1">
      <alignment horizontal="center" vertical="center"/>
      <protection/>
    </xf>
    <xf numFmtId="49" fontId="43" fillId="0" borderId="61" xfId="15" applyNumberFormat="1" applyFont="1" applyFill="1" applyBorder="1" applyAlignment="1" applyProtection="1">
      <alignment horizontal="center" vertical="center" wrapText="1"/>
      <protection/>
    </xf>
    <xf numFmtId="49" fontId="43" fillId="0" borderId="26" xfId="15" applyNumberFormat="1" applyFont="1" applyFill="1" applyBorder="1" applyAlignment="1" applyProtection="1">
      <alignment horizontal="center" vertical="center" wrapText="1"/>
      <protection/>
    </xf>
    <xf numFmtId="49" fontId="43" fillId="0" borderId="81" xfId="15" applyNumberFormat="1" applyFont="1" applyFill="1" applyBorder="1" applyAlignment="1" applyProtection="1">
      <alignment horizontal="center" vertical="center" wrapText="1"/>
      <protection/>
    </xf>
    <xf numFmtId="49" fontId="43" fillId="0" borderId="82" xfId="15" applyNumberFormat="1" applyFont="1" applyFill="1" applyBorder="1" applyAlignment="1" applyProtection="1">
      <alignment horizontal="center" vertical="center" wrapText="1"/>
      <protection/>
    </xf>
    <xf numFmtId="49" fontId="43" fillId="0" borderId="84" xfId="15" applyNumberFormat="1" applyFont="1" applyFill="1" applyBorder="1" applyAlignment="1" applyProtection="1">
      <alignment horizontal="center" vertical="center" wrapText="1"/>
      <protection/>
    </xf>
    <xf numFmtId="49" fontId="43" fillId="0" borderId="85" xfId="15" applyNumberFormat="1" applyFont="1" applyFill="1" applyBorder="1" applyAlignment="1" applyProtection="1">
      <alignment horizontal="center" vertical="center" wrapText="1"/>
      <protection/>
    </xf>
    <xf numFmtId="49" fontId="43" fillId="0" borderId="58" xfId="15" applyNumberFormat="1" applyFont="1" applyFill="1" applyBorder="1" applyAlignment="1" applyProtection="1">
      <alignment horizontal="center" vertical="center" wrapText="1"/>
      <protection/>
    </xf>
    <xf numFmtId="49" fontId="43" fillId="0" borderId="83" xfId="15" applyNumberFormat="1" applyFont="1" applyFill="1" applyBorder="1" applyAlignment="1" applyProtection="1">
      <alignment horizontal="center" vertical="center" wrapText="1"/>
      <protection/>
    </xf>
    <xf numFmtId="49" fontId="43" fillId="0" borderId="59" xfId="15" applyNumberFormat="1" applyFont="1" applyFill="1" applyBorder="1" applyAlignment="1" applyProtection="1">
      <alignment horizontal="center" vertical="center" wrapText="1"/>
      <protection/>
    </xf>
    <xf numFmtId="49" fontId="43" fillId="0" borderId="73" xfId="15" applyNumberFormat="1" applyFont="1" applyFill="1" applyBorder="1" applyAlignment="1" applyProtection="1">
      <alignment horizontal="center" vertical="center" wrapText="1"/>
      <protection/>
    </xf>
    <xf numFmtId="49" fontId="43" fillId="0" borderId="41" xfId="15" applyNumberFormat="1" applyFont="1" applyFill="1" applyBorder="1" applyAlignment="1" applyProtection="1">
      <alignment horizontal="center" vertical="center" wrapText="1"/>
      <protection/>
    </xf>
    <xf numFmtId="0" fontId="48" fillId="0" borderId="13" xfId="58" applyFont="1" applyFill="1" applyBorder="1" applyProtection="1">
      <alignment horizontal="center" vertical="center" wrapText="1"/>
      <protection/>
    </xf>
    <xf numFmtId="0" fontId="48" fillId="0" borderId="26" xfId="58" applyFont="1" applyFill="1" applyBorder="1" applyProtection="1">
      <alignment horizontal="center" vertical="center" wrapText="1"/>
      <protection/>
    </xf>
    <xf numFmtId="0" fontId="48" fillId="0" borderId="81" xfId="58" applyFont="1" applyFill="1" applyBorder="1" applyAlignment="1" applyProtection="1">
      <alignment horizontal="center" vertical="center" wrapText="1"/>
      <protection/>
    </xf>
    <xf numFmtId="0" fontId="48" fillId="0" borderId="82" xfId="58" applyFont="1" applyFill="1" applyBorder="1" applyAlignment="1" applyProtection="1">
      <alignment horizontal="center" vertical="center" wrapText="1"/>
      <protection/>
    </xf>
    <xf numFmtId="0" fontId="48" fillId="0" borderId="58" xfId="58" applyFont="1" applyFill="1" applyBorder="1" applyAlignment="1" applyProtection="1">
      <alignment horizontal="center" vertical="center" wrapText="1"/>
      <protection/>
    </xf>
    <xf numFmtId="0" fontId="48" fillId="0" borderId="83" xfId="58" applyFont="1" applyFill="1" applyBorder="1" applyAlignment="1" applyProtection="1">
      <alignment horizontal="center" vertical="center" wrapText="1"/>
      <protection/>
    </xf>
    <xf numFmtId="0" fontId="48" fillId="0" borderId="39" xfId="58" applyFont="1" applyFill="1" applyBorder="1" applyAlignment="1" applyProtection="1">
      <alignment horizontal="center" vertical="center" wrapText="1"/>
      <protection/>
    </xf>
    <xf numFmtId="0" fontId="48" fillId="0" borderId="8" xfId="58" applyFont="1" applyFill="1" applyBorder="1" applyAlignment="1" applyProtection="1">
      <alignment horizontal="center" vertical="center" wrapText="1"/>
      <protection/>
    </xf>
    <xf numFmtId="0" fontId="48" fillId="0" borderId="78" xfId="58" applyFont="1" applyFill="1" applyBorder="1" applyAlignment="1" applyProtection="1">
      <alignment horizontal="center" vertical="center" textRotation="90" wrapText="1"/>
      <protection/>
    </xf>
    <xf numFmtId="0" fontId="48" fillId="0" borderId="41" xfId="58" applyFont="1" applyFill="1" applyBorder="1" applyAlignment="1" applyProtection="1">
      <alignment horizontal="center" vertical="center" textRotation="90" wrapText="1"/>
      <protection/>
    </xf>
    <xf numFmtId="0" fontId="48" fillId="0" borderId="55" xfId="58" applyFont="1" applyFill="1" applyBorder="1" applyAlignment="1" applyProtection="1">
      <alignment horizontal="center" vertical="center" wrapText="1"/>
      <protection/>
    </xf>
    <xf numFmtId="0" fontId="48" fillId="0" borderId="71" xfId="58" applyFont="1" applyFill="1" applyBorder="1" applyAlignment="1" applyProtection="1">
      <alignment horizontal="center" vertical="center" wrapText="1"/>
      <protection/>
    </xf>
    <xf numFmtId="0" fontId="33" fillId="0" borderId="0" xfId="68" applyNumberFormat="1" applyFont="1" applyFill="1" applyAlignment="1" applyProtection="1">
      <alignment horizontal="right"/>
      <protection/>
    </xf>
    <xf numFmtId="0" fontId="33" fillId="0" borderId="0" xfId="68" applyNumberFormat="1" applyFont="1" applyAlignment="1" applyProtection="1">
      <alignment horizontal="right"/>
      <protection/>
    </xf>
    <xf numFmtId="165" fontId="50" fillId="0" borderId="47" xfId="68" applyNumberFormat="1" applyFont="1" applyBorder="1" applyAlignment="1" applyProtection="1">
      <alignment horizontal="center" vertical="center" wrapText="1"/>
      <protection/>
    </xf>
    <xf numFmtId="165" fontId="50" fillId="0" borderId="49" xfId="68" applyNumberFormat="1" applyFont="1" applyBorder="1" applyAlignment="1" applyProtection="1">
      <alignment horizontal="center" vertical="center" wrapText="1"/>
      <protection/>
    </xf>
    <xf numFmtId="165" fontId="50" fillId="0" borderId="48" xfId="68" applyNumberFormat="1" applyFont="1" applyBorder="1" applyAlignment="1" applyProtection="1">
      <alignment horizontal="center" vertical="center" wrapText="1"/>
      <protection/>
    </xf>
    <xf numFmtId="0" fontId="22" fillId="0" borderId="0" xfId="53" applyFont="1" applyAlignment="1">
      <alignment horizontal="center" vertical="center" wrapText="1"/>
      <protection/>
    </xf>
    <xf numFmtId="0" fontId="22" fillId="0" borderId="0" xfId="53" applyFont="1">
      <alignment horizontal="center" vertical="center" wrapText="1"/>
      <protection/>
    </xf>
    <xf numFmtId="0" fontId="9" fillId="0" borderId="8" xfId="58" applyBorder="1">
      <alignment horizontal="center" vertical="center" wrapText="1"/>
      <protection/>
    </xf>
  </cellXfs>
  <cellStyles count="74">
    <cellStyle name="Normal" xfId="0"/>
    <cellStyle name="0,0&#13;&#10;NA&#13;&#10;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Currency [0]" xfId="34"/>
    <cellStyle name="Normal_Form2.1" xfId="35"/>
    <cellStyle name="Normal1" xfId="36"/>
    <cellStyle name="Price_Body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Беззащитный" xfId="44"/>
    <cellStyle name="Ввод " xfId="45"/>
    <cellStyle name="Вывод" xfId="46"/>
    <cellStyle name="Вычисление" xfId="47"/>
    <cellStyle name="Hyperlink" xfId="48"/>
    <cellStyle name="Гиперссылка_013таблица_П_1_30_на_2011_г_РЖД" xfId="49"/>
    <cellStyle name="Гиперссылка_Справочник" xfId="50"/>
    <cellStyle name="Currency" xfId="51"/>
    <cellStyle name="Currency [0]" xfId="52"/>
    <cellStyle name="Заголовок" xfId="53"/>
    <cellStyle name="Заголовок 1" xfId="54"/>
    <cellStyle name="Заголовок 2" xfId="55"/>
    <cellStyle name="Заголовок 3" xfId="56"/>
    <cellStyle name="Заголовок 4" xfId="57"/>
    <cellStyle name="ЗаголовокСтолбца" xfId="58"/>
    <cellStyle name="Защитный" xfId="59"/>
    <cellStyle name="Значение" xfId="60"/>
    <cellStyle name="Итог" xfId="61"/>
    <cellStyle name="Контрольная ячейка" xfId="62"/>
    <cellStyle name="Мой заголовок" xfId="63"/>
    <cellStyle name="Мой заголовок листа" xfId="64"/>
    <cellStyle name="Мои наименования показателей" xfId="65"/>
    <cellStyle name="Название" xfId="66"/>
    <cellStyle name="Нейтральный" xfId="67"/>
    <cellStyle name="Обычный_013таблица_П_1_30_на_2011_г_РЖД" xfId="68"/>
    <cellStyle name="Обычный_Приложение 1" xfId="69"/>
    <cellStyle name="Обычный_таблица_П_1_30_на_2011_г_(Образец2)_31TSET.NET.2015._ЗАО_Сибкабель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Стиль 1" xfId="77"/>
    <cellStyle name="Текст предупреждения" xfId="78"/>
    <cellStyle name="Текстовый" xfId="79"/>
    <cellStyle name="Тысячи [0]_3Com" xfId="80"/>
    <cellStyle name="Тысячи_3Com" xfId="81"/>
    <cellStyle name="Comma" xfId="82"/>
    <cellStyle name="Comma [0]" xfId="83"/>
    <cellStyle name="Формула" xfId="84"/>
    <cellStyle name="ФормулаВБ" xfId="85"/>
    <cellStyle name="ФормулаНаКонтроль" xfId="86"/>
    <cellStyle name="Хороший" xfId="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externalLink" Target="externalLinks/externalLink4.xml" /><Relationship Id="rId18" Type="http://schemas.openxmlformats.org/officeDocument/2006/relationships/externalLink" Target="externalLinks/externalLink5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42;&#1089;&#1077;%20&#1085;&#1072;%202007%20&#1075;\&#1055;&#1088;&#1086;&#1095;&#1080;&#1077;%202007%20&#1075;\&#1069;&#1085;&#1077;&#1088;&#1075;&#1086;&#1091;&#1095;&#1072;&#1089;&#1090;&#1086;&#1082;%20&#1054;&#1055;&#1055;%20&#1085;&#1072;%202007%20&#1075;\31&#1044;&#1086;&#1087;&#1086;&#1083;&#1085;&#1080;&#1090;.&#1058;&#1072;&#1073;&#1083;&#1080;&#1094;&#1099;&#1054;&#1054;&#1054;&#1069;&#1085;&#1077;&#1088;&#1075;&#1086;&#1091;&#1095;&#1072;&#1089;&#1090;&#1086;&#1082;(&#1087;&#1086;&#1058;&#1072;&#1088;.&#1055;&#1086;&#1082;.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Departments\&#1062;&#1077;&#1085;&#1086;&#1086;&#1073;&#1088;&#1072;&#1079;&#1086;&#1074;&#1072;&#1085;&#1080;&#1103;%20&#1074;%20&#1101;&#1085;&#1077;&#1088;&#1075;&#1077;&#1090;&#1080;&#1082;&#1077;\&#1056;&#1046;&#1040;&#1042;&#1048;&#1053;&#1040;%20&#1047;%20&#1043;\&#1052;&#1086;&#1085;&#1080;&#1090;&#1086;&#1088;&#1080;&#1085;&#1075;%202007\&#1052;&#1086;&#1085;&#1080;&#1090;&#1086;&#1088;&#1080;&#1085;&#1075;%20_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6;&#1072;&#1073;&#1086;&#1090;&#1072;_23.05.2013&#1075;\Electrics%20&#1085;&#1072;%20rec-ds%20(N)\&#1042;&#1089;&#1077;%20&#1085;&#1072;%202012\&#1058;&#1072;&#1088;&#1080;&#1092;&#1099;%202012\&#1058;&#1057;&#1054;\&#1055;_006_2012&#1075;_&#1054;&#1054;&#1054;_&#1069;&#1085;&#1077;&#1088;&#1075;&#1086;&#1091;&#1095;&#1072;&#1089;&#1090;&#1086;&#1082;\31TSET.NET.2012._&#1054;&#1054;&#1054;_&#1069;&#1085;&#1077;&#1088;&#1075;&#1086;&#1091;&#1095;&#1072;&#1089;&#1090;&#1086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2014\&#1058;&#1072;&#1073;&#1083;&#1080;&#1094;&#1072;_1.3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42;&#1089;&#1077;%20&#1085;&#1072;%202012%20&#1075;\&#1058;&#1072;&#1088;&#1080;&#1092;&#1099;%202012\&#1058;&#1057;&#1054;\&#1055;_019_2012&#1075;_&#1047;&#1040;&#1054;_&#1057;&#1080;&#1073;&#1082;&#1072;&#1073;&#1077;&#1083;&#1100;_\31TSET.NET.2015._&#1047;&#1040;&#1054;_&#1057;&#1080;&#1073;&#1082;&#1072;&#1073;&#1077;&#1083;&#110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риф"/>
      <sheetName val="Проверка"/>
      <sheetName val="15Полная"/>
      <sheetName val="18.2Полная"/>
      <sheetName val="20.Полная"/>
      <sheetName val="20.1.Полная"/>
      <sheetName val="21.3.Полная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реализация СВОД"/>
      <sheetName val="реализация нерег"/>
      <sheetName val="реализация рег"/>
      <sheetName val="расчет смешанного тарифа"/>
      <sheetName val="товарка население"/>
      <sheetName val="товарка исх"/>
      <sheetName val="смешанный тариф рег"/>
      <sheetName val="товарка рег"/>
      <sheetName val="смешанный тариф нерег"/>
      <sheetName val="товарка нерег"/>
      <sheetName val="смешанный тариф итого"/>
      <sheetName val="товарка итого"/>
      <sheetName val="1.1.1.1.(товарка исх.)"/>
      <sheetName val="1.1.1.1.(товарка рег)"/>
      <sheetName val="1.1.1.1.(товарка нерег)"/>
      <sheetName val="1.1.1.1.(товарка итого)"/>
      <sheetName val="1.1.1.1.(товарка горсети исх.)"/>
      <sheetName val="1.1.1.1.(товарка горсети рег)"/>
      <sheetName val="1.1.1.1.(товарка горсети нерег)"/>
      <sheetName val="1.1.1.1.(товарка горсети итого)"/>
      <sheetName val="товарка отрасли"/>
      <sheetName val="товарка группы"/>
      <sheetName val="товарка горсети"/>
      <sheetName val="Анализ по товарке"/>
      <sheetName val="Анализ по товарке (ОПП)"/>
      <sheetName val="Анализ по реализации"/>
      <sheetName val="товарка факт по рег. тарифу"/>
      <sheetName val="Анализ товарки по рег. тарифу"/>
      <sheetName val="Анализ товарки ОПП рег. тарифу"/>
      <sheetName val="P2.1"/>
    </sheetNames>
    <sheetDataSet>
      <sheetData sheetId="4"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</sheetData>
      <sheetData sheetId="8">
        <row r="35">
          <cell r="B35" t="str">
            <v>Арендная плата</v>
          </cell>
        </row>
      </sheetData>
      <sheetData sheetId="12"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</row>
        <row r="11">
          <cell r="F11">
            <v>0</v>
          </cell>
          <cell r="I11">
            <v>0</v>
          </cell>
        </row>
        <row r="12">
          <cell r="F12">
            <v>0</v>
          </cell>
          <cell r="I12">
            <v>0</v>
          </cell>
        </row>
        <row r="13">
          <cell r="F13">
            <v>0</v>
          </cell>
          <cell r="I13">
            <v>0</v>
          </cell>
        </row>
        <row r="16">
          <cell r="F16">
            <v>0</v>
          </cell>
          <cell r="I16">
            <v>0</v>
          </cell>
        </row>
        <row r="17">
          <cell r="F17">
            <v>0</v>
          </cell>
          <cell r="I17">
            <v>0</v>
          </cell>
        </row>
        <row r="18">
          <cell r="F18">
            <v>0</v>
          </cell>
          <cell r="I18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2">
          <cell r="F22">
            <v>0</v>
          </cell>
          <cell r="I22">
            <v>0</v>
          </cell>
        </row>
        <row r="23">
          <cell r="F23">
            <v>0</v>
          </cell>
          <cell r="I23">
            <v>0</v>
          </cell>
        </row>
        <row r="24">
          <cell r="F24">
            <v>0</v>
          </cell>
          <cell r="I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8">
          <cell r="F28">
            <v>0</v>
          </cell>
          <cell r="I28">
            <v>0</v>
          </cell>
        </row>
        <row r="29">
          <cell r="F29">
            <v>0</v>
          </cell>
          <cell r="I29">
            <v>0</v>
          </cell>
        </row>
        <row r="30">
          <cell r="F30">
            <v>0</v>
          </cell>
          <cell r="I30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7">
          <cell r="F37">
            <v>0</v>
          </cell>
          <cell r="I37">
            <v>0</v>
          </cell>
        </row>
        <row r="38">
          <cell r="F38">
            <v>0</v>
          </cell>
          <cell r="I38">
            <v>0</v>
          </cell>
        </row>
        <row r="39">
          <cell r="F39">
            <v>0</v>
          </cell>
          <cell r="I39">
            <v>0</v>
          </cell>
        </row>
        <row r="42">
          <cell r="F42">
            <v>0</v>
          </cell>
          <cell r="I42">
            <v>0</v>
          </cell>
        </row>
        <row r="43">
          <cell r="F43">
            <v>0</v>
          </cell>
          <cell r="I43">
            <v>0</v>
          </cell>
        </row>
        <row r="44">
          <cell r="F44">
            <v>0</v>
          </cell>
          <cell r="I44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8">
          <cell r="F48">
            <v>0</v>
          </cell>
          <cell r="I48">
            <v>0</v>
          </cell>
        </row>
        <row r="49">
          <cell r="F49">
            <v>0</v>
          </cell>
          <cell r="I49">
            <v>0</v>
          </cell>
        </row>
        <row r="50">
          <cell r="F50">
            <v>0</v>
          </cell>
          <cell r="I50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4">
          <cell r="F54">
            <v>0</v>
          </cell>
          <cell r="I54">
            <v>0</v>
          </cell>
        </row>
        <row r="55">
          <cell r="F55">
            <v>0</v>
          </cell>
          <cell r="I55">
            <v>0</v>
          </cell>
        </row>
        <row r="56">
          <cell r="F56">
            <v>0</v>
          </cell>
          <cell r="I56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89">
          <cell r="F89">
            <v>0</v>
          </cell>
          <cell r="I89">
            <v>0</v>
          </cell>
        </row>
        <row r="90">
          <cell r="F90">
            <v>0</v>
          </cell>
          <cell r="I90">
            <v>0</v>
          </cell>
        </row>
        <row r="91">
          <cell r="F91">
            <v>0</v>
          </cell>
          <cell r="I91">
            <v>0</v>
          </cell>
        </row>
        <row r="94">
          <cell r="F94">
            <v>0</v>
          </cell>
          <cell r="I94">
            <v>0</v>
          </cell>
        </row>
        <row r="95">
          <cell r="F95">
            <v>0</v>
          </cell>
          <cell r="I95">
            <v>0</v>
          </cell>
        </row>
        <row r="96">
          <cell r="F96">
            <v>0</v>
          </cell>
          <cell r="I96">
            <v>0</v>
          </cell>
        </row>
        <row r="98"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</row>
        <row r="100">
          <cell r="F100">
            <v>0</v>
          </cell>
          <cell r="I100">
            <v>0</v>
          </cell>
        </row>
        <row r="101">
          <cell r="F101">
            <v>0</v>
          </cell>
          <cell r="I101">
            <v>0</v>
          </cell>
        </row>
        <row r="102">
          <cell r="F102">
            <v>0</v>
          </cell>
          <cell r="I102">
            <v>0</v>
          </cell>
        </row>
        <row r="104"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</row>
        <row r="106">
          <cell r="F106">
            <v>0</v>
          </cell>
          <cell r="I106">
            <v>0</v>
          </cell>
        </row>
        <row r="107">
          <cell r="F107">
            <v>0</v>
          </cell>
          <cell r="I107">
            <v>0</v>
          </cell>
        </row>
        <row r="108">
          <cell r="F108">
            <v>0</v>
          </cell>
          <cell r="I108">
            <v>0</v>
          </cell>
        </row>
        <row r="112">
          <cell r="D112" t="e">
            <v>#NAME?</v>
          </cell>
          <cell r="E112" t="e">
            <v>#NAME?</v>
          </cell>
          <cell r="F112" t="e">
            <v>#NAME?</v>
          </cell>
          <cell r="G112" t="e">
            <v>#NAME?</v>
          </cell>
          <cell r="H112" t="e">
            <v>#NAME?</v>
          </cell>
          <cell r="I112" t="e">
            <v>#NAME?</v>
          </cell>
        </row>
        <row r="113">
          <cell r="D113" t="e">
            <v>#NAME?</v>
          </cell>
          <cell r="E113" t="e">
            <v>#NAME?</v>
          </cell>
          <cell r="F113" t="e">
            <v>#NAME?</v>
          </cell>
          <cell r="G113" t="e">
            <v>#NAME?</v>
          </cell>
          <cell r="H113" t="e">
            <v>#NAME?</v>
          </cell>
          <cell r="I113" t="e">
            <v>#NAME?</v>
          </cell>
        </row>
        <row r="115">
          <cell r="D115" t="e">
            <v>#NAME?</v>
          </cell>
          <cell r="E115" t="e">
            <v>#NAME?</v>
          </cell>
          <cell r="F115" t="e">
            <v>#NAME?</v>
          </cell>
          <cell r="G115" t="e">
            <v>#NAME?</v>
          </cell>
          <cell r="H115" t="e">
            <v>#NAME?</v>
          </cell>
          <cell r="I115" t="e">
            <v>#NAME?</v>
          </cell>
        </row>
        <row r="116">
          <cell r="D116" t="e">
            <v>#NAME?</v>
          </cell>
          <cell r="E116" t="e">
            <v>#NAME?</v>
          </cell>
          <cell r="F116" t="e">
            <v>#NAME?</v>
          </cell>
          <cell r="G116" t="e">
            <v>#NAME?</v>
          </cell>
          <cell r="H116" t="e">
            <v>#NAME?</v>
          </cell>
          <cell r="I116" t="e">
            <v>#NAME?</v>
          </cell>
        </row>
        <row r="117">
          <cell r="D117" t="e">
            <v>#NAME?</v>
          </cell>
          <cell r="E117" t="e">
            <v>#NAME?</v>
          </cell>
          <cell r="F117" t="e">
            <v>#NAME?</v>
          </cell>
          <cell r="G117" t="e">
            <v>#NAME?</v>
          </cell>
          <cell r="H117" t="e">
            <v>#NAME?</v>
          </cell>
          <cell r="I117" t="e">
            <v>#NAME?</v>
          </cell>
        </row>
        <row r="120">
          <cell r="D120" t="e">
            <v>#NAME?</v>
          </cell>
          <cell r="E120" t="e">
            <v>#NAME?</v>
          </cell>
          <cell r="F120" t="e">
            <v>#NAME?</v>
          </cell>
          <cell r="G120" t="e">
            <v>#NAME?</v>
          </cell>
          <cell r="H120" t="e">
            <v>#NAME?</v>
          </cell>
          <cell r="I120" t="e">
            <v>#NAME?</v>
          </cell>
        </row>
        <row r="121">
          <cell r="D121" t="e">
            <v>#NAME?</v>
          </cell>
          <cell r="E121" t="e">
            <v>#NAME?</v>
          </cell>
          <cell r="F121" t="e">
            <v>#NAME?</v>
          </cell>
          <cell r="G121" t="e">
            <v>#NAME?</v>
          </cell>
          <cell r="H121" t="e">
            <v>#NAME?</v>
          </cell>
          <cell r="I121" t="e">
            <v>#NAME?</v>
          </cell>
        </row>
        <row r="122">
          <cell r="D122" t="e">
            <v>#NAME?</v>
          </cell>
          <cell r="E122" t="e">
            <v>#NAME?</v>
          </cell>
          <cell r="F122" t="e">
            <v>#NAME?</v>
          </cell>
          <cell r="G122" t="e">
            <v>#NAME?</v>
          </cell>
          <cell r="H122" t="e">
            <v>#NAME?</v>
          </cell>
          <cell r="I122" t="e">
            <v>#NAME?</v>
          </cell>
        </row>
        <row r="124">
          <cell r="D124" t="e">
            <v>#NAME?</v>
          </cell>
          <cell r="E124" t="e">
            <v>#NAME?</v>
          </cell>
          <cell r="F124" t="e">
            <v>#NAME?</v>
          </cell>
          <cell r="G124" t="e">
            <v>#NAME?</v>
          </cell>
          <cell r="H124" t="e">
            <v>#NAME?</v>
          </cell>
          <cell r="I124" t="e">
            <v>#NAME?</v>
          </cell>
        </row>
        <row r="126">
          <cell r="D126" t="e">
            <v>#NAME?</v>
          </cell>
          <cell r="E126" t="e">
            <v>#NAME?</v>
          </cell>
          <cell r="F126" t="e">
            <v>#NAME?</v>
          </cell>
          <cell r="G126" t="e">
            <v>#NAME?</v>
          </cell>
          <cell r="H126" t="e">
            <v>#NAME?</v>
          </cell>
          <cell r="I126" t="e">
            <v>#NAME?</v>
          </cell>
        </row>
        <row r="127">
          <cell r="D127" t="e">
            <v>#NAME?</v>
          </cell>
          <cell r="E127" t="e">
            <v>#NAME?</v>
          </cell>
          <cell r="F127" t="e">
            <v>#NAME?</v>
          </cell>
          <cell r="G127" t="e">
            <v>#NAME?</v>
          </cell>
          <cell r="H127" t="e">
            <v>#NAME?</v>
          </cell>
          <cell r="I127" t="e">
            <v>#NAME?</v>
          </cell>
        </row>
        <row r="128">
          <cell r="D128" t="e">
            <v>#NAME?</v>
          </cell>
          <cell r="E128" t="e">
            <v>#NAME?</v>
          </cell>
          <cell r="F128" t="e">
            <v>#NAME?</v>
          </cell>
          <cell r="G128" t="e">
            <v>#NAME?</v>
          </cell>
          <cell r="H128" t="e">
            <v>#NAME?</v>
          </cell>
          <cell r="I128" t="e">
            <v>#NAME?</v>
          </cell>
        </row>
        <row r="130">
          <cell r="D130" t="e">
            <v>#NAME?</v>
          </cell>
          <cell r="E130" t="e">
            <v>#NAME?</v>
          </cell>
          <cell r="F130" t="e">
            <v>#NAME?</v>
          </cell>
          <cell r="G130" t="e">
            <v>#NAME?</v>
          </cell>
          <cell r="H130" t="e">
            <v>#NAME?</v>
          </cell>
          <cell r="I130" t="e">
            <v>#NAME?</v>
          </cell>
        </row>
        <row r="132">
          <cell r="D132" t="e">
            <v>#NAME?</v>
          </cell>
          <cell r="E132" t="e">
            <v>#NAME?</v>
          </cell>
          <cell r="F132" t="e">
            <v>#NAME?</v>
          </cell>
          <cell r="G132" t="e">
            <v>#NAME?</v>
          </cell>
          <cell r="H132" t="e">
            <v>#NAME?</v>
          </cell>
          <cell r="I132" t="e">
            <v>#NAME?</v>
          </cell>
        </row>
        <row r="133">
          <cell r="D133" t="e">
            <v>#NAME?</v>
          </cell>
          <cell r="E133" t="e">
            <v>#NAME?</v>
          </cell>
          <cell r="F133" t="e">
            <v>#NAME?</v>
          </cell>
          <cell r="G133" t="e">
            <v>#NAME?</v>
          </cell>
          <cell r="H133" t="e">
            <v>#NAME?</v>
          </cell>
          <cell r="I133" t="e">
            <v>#NAME?</v>
          </cell>
        </row>
        <row r="134">
          <cell r="D134" t="e">
            <v>#NAME?</v>
          </cell>
          <cell r="E134" t="e">
            <v>#NAME?</v>
          </cell>
          <cell r="F134" t="e">
            <v>#NAME?</v>
          </cell>
          <cell r="G134" t="e">
            <v>#NAME?</v>
          </cell>
          <cell r="H134" t="e">
            <v>#NAME?</v>
          </cell>
          <cell r="I134" t="e">
            <v>#NAME?</v>
          </cell>
        </row>
        <row r="138"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</row>
        <row r="139"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</row>
        <row r="141"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</row>
        <row r="142"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</row>
        <row r="143"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</row>
        <row r="146"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</row>
        <row r="147"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</row>
        <row r="148"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</row>
        <row r="150"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</row>
        <row r="152"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</row>
        <row r="153"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</row>
        <row r="154"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</row>
        <row r="156"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</row>
        <row r="158"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</row>
        <row r="159"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</row>
        <row r="160"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</row>
        <row r="164">
          <cell r="D164">
            <v>0</v>
          </cell>
          <cell r="E164">
            <v>0</v>
          </cell>
          <cell r="G164">
            <v>0</v>
          </cell>
          <cell r="H164">
            <v>0</v>
          </cell>
        </row>
        <row r="165">
          <cell r="D165">
            <v>0</v>
          </cell>
          <cell r="E165">
            <v>0</v>
          </cell>
          <cell r="G165">
            <v>0</v>
          </cell>
          <cell r="H165">
            <v>0</v>
          </cell>
        </row>
        <row r="176">
          <cell r="D176">
            <v>0</v>
          </cell>
          <cell r="E176">
            <v>0</v>
          </cell>
          <cell r="G176">
            <v>0</v>
          </cell>
          <cell r="H176">
            <v>0</v>
          </cell>
        </row>
        <row r="182">
          <cell r="D182">
            <v>0</v>
          </cell>
          <cell r="E182">
            <v>0</v>
          </cell>
          <cell r="G182">
            <v>0</v>
          </cell>
          <cell r="H182">
            <v>0</v>
          </cell>
        </row>
        <row r="190">
          <cell r="D190">
            <v>0</v>
          </cell>
          <cell r="E190">
            <v>0</v>
          </cell>
          <cell r="G190">
            <v>0</v>
          </cell>
          <cell r="H190">
            <v>0</v>
          </cell>
        </row>
        <row r="191">
          <cell r="D191">
            <v>0</v>
          </cell>
          <cell r="E191">
            <v>0</v>
          </cell>
          <cell r="G191">
            <v>0</v>
          </cell>
          <cell r="H191">
            <v>0</v>
          </cell>
        </row>
        <row r="202">
          <cell r="D202">
            <v>0</v>
          </cell>
          <cell r="E202">
            <v>0</v>
          </cell>
          <cell r="G202">
            <v>0</v>
          </cell>
          <cell r="H202">
            <v>0</v>
          </cell>
        </row>
        <row r="208">
          <cell r="D208">
            <v>0</v>
          </cell>
          <cell r="E208">
            <v>0</v>
          </cell>
          <cell r="G208">
            <v>0</v>
          </cell>
          <cell r="H208">
            <v>0</v>
          </cell>
        </row>
        <row r="216">
          <cell r="D216" t="e">
            <v>#NAME?</v>
          </cell>
          <cell r="E216" t="e">
            <v>#NAME?</v>
          </cell>
          <cell r="G216" t="e">
            <v>#NAME?</v>
          </cell>
          <cell r="H216" t="e">
            <v>#NAME?</v>
          </cell>
        </row>
        <row r="217">
          <cell r="D217" t="e">
            <v>#NAME?</v>
          </cell>
          <cell r="E217" t="e">
            <v>#NAME?</v>
          </cell>
          <cell r="G217" t="e">
            <v>#NAME?</v>
          </cell>
          <cell r="H217" t="e">
            <v>#NAME?</v>
          </cell>
        </row>
        <row r="219">
          <cell r="D219" t="e">
            <v>#NAME?</v>
          </cell>
          <cell r="E219" t="e">
            <v>#NAME?</v>
          </cell>
          <cell r="G219" t="e">
            <v>#NAME?</v>
          </cell>
          <cell r="H219" t="e">
            <v>#NAME?</v>
          </cell>
        </row>
        <row r="220">
          <cell r="D220" t="e">
            <v>#NAME?</v>
          </cell>
          <cell r="E220" t="e">
            <v>#NAME?</v>
          </cell>
          <cell r="G220" t="e">
            <v>#NAME?</v>
          </cell>
          <cell r="H220" t="e">
            <v>#NAME?</v>
          </cell>
        </row>
        <row r="221">
          <cell r="D221" t="e">
            <v>#NAME?</v>
          </cell>
          <cell r="E221" t="e">
            <v>#NAME?</v>
          </cell>
          <cell r="G221" t="e">
            <v>#NAME?</v>
          </cell>
          <cell r="H221" t="e">
            <v>#NAME?</v>
          </cell>
        </row>
        <row r="224">
          <cell r="D224" t="e">
            <v>#NAME?</v>
          </cell>
          <cell r="E224" t="e">
            <v>#NAME?</v>
          </cell>
          <cell r="G224" t="e">
            <v>#NAME?</v>
          </cell>
          <cell r="H224" t="e">
            <v>#NAME?</v>
          </cell>
        </row>
        <row r="225">
          <cell r="D225" t="e">
            <v>#NAME?</v>
          </cell>
          <cell r="E225" t="e">
            <v>#NAME?</v>
          </cell>
          <cell r="G225" t="e">
            <v>#NAME?</v>
          </cell>
          <cell r="H225" t="e">
            <v>#NAME?</v>
          </cell>
        </row>
        <row r="226">
          <cell r="D226" t="e">
            <v>#NAME?</v>
          </cell>
          <cell r="E226" t="e">
            <v>#NAME?</v>
          </cell>
          <cell r="G226" t="e">
            <v>#NAME?</v>
          </cell>
          <cell r="H226" t="e">
            <v>#NAME?</v>
          </cell>
        </row>
        <row r="228">
          <cell r="D228" t="e">
            <v>#NAME?</v>
          </cell>
          <cell r="E228" t="e">
            <v>#NAME?</v>
          </cell>
          <cell r="G228" t="e">
            <v>#NAME?</v>
          </cell>
          <cell r="H228" t="e">
            <v>#NAME?</v>
          </cell>
        </row>
        <row r="230">
          <cell r="D230" t="e">
            <v>#NAME?</v>
          </cell>
          <cell r="E230" t="e">
            <v>#NAME?</v>
          </cell>
          <cell r="G230" t="e">
            <v>#NAME?</v>
          </cell>
          <cell r="H230" t="e">
            <v>#NAME?</v>
          </cell>
        </row>
        <row r="231">
          <cell r="D231" t="e">
            <v>#NAME?</v>
          </cell>
          <cell r="E231" t="e">
            <v>#NAME?</v>
          </cell>
          <cell r="G231" t="e">
            <v>#NAME?</v>
          </cell>
          <cell r="H231" t="e">
            <v>#NAME?</v>
          </cell>
        </row>
        <row r="232">
          <cell r="D232" t="e">
            <v>#NAME?</v>
          </cell>
          <cell r="E232" t="e">
            <v>#NAME?</v>
          </cell>
          <cell r="G232" t="e">
            <v>#NAME?</v>
          </cell>
          <cell r="H232" t="e">
            <v>#NAME?</v>
          </cell>
        </row>
        <row r="234">
          <cell r="D234" t="e">
            <v>#NAME?</v>
          </cell>
          <cell r="E234" t="e">
            <v>#NAME?</v>
          </cell>
          <cell r="G234" t="e">
            <v>#NAME?</v>
          </cell>
          <cell r="H234" t="e">
            <v>#NAME?</v>
          </cell>
        </row>
        <row r="236">
          <cell r="D236" t="e">
            <v>#NAME?</v>
          </cell>
          <cell r="E236" t="e">
            <v>#NAME?</v>
          </cell>
          <cell r="G236" t="e">
            <v>#NAME?</v>
          </cell>
          <cell r="H236" t="e">
            <v>#NAME?</v>
          </cell>
        </row>
        <row r="237">
          <cell r="D237" t="e">
            <v>#NAME?</v>
          </cell>
          <cell r="E237" t="e">
            <v>#NAME?</v>
          </cell>
          <cell r="G237" t="e">
            <v>#NAME?</v>
          </cell>
          <cell r="H237" t="e">
            <v>#NAME?</v>
          </cell>
        </row>
        <row r="238">
          <cell r="D238" t="e">
            <v>#NAME?</v>
          </cell>
          <cell r="E238" t="e">
            <v>#NAME?</v>
          </cell>
          <cell r="G238" t="e">
            <v>#NAME?</v>
          </cell>
          <cell r="H238" t="e">
            <v>#NAME?</v>
          </cell>
        </row>
        <row r="242">
          <cell r="D242" t="e">
            <v>#NAME?</v>
          </cell>
          <cell r="G242" t="e">
            <v>#NAME?</v>
          </cell>
        </row>
        <row r="243">
          <cell r="D243" t="e">
            <v>#NAME?</v>
          </cell>
          <cell r="G243" t="e">
            <v>#NAME?</v>
          </cell>
        </row>
        <row r="245">
          <cell r="D245" t="e">
            <v>#NAME?</v>
          </cell>
          <cell r="G245" t="e">
            <v>#NAME?</v>
          </cell>
        </row>
        <row r="246">
          <cell r="D246" t="e">
            <v>#NAME?</v>
          </cell>
          <cell r="G246" t="e">
            <v>#NAME?</v>
          </cell>
        </row>
        <row r="247">
          <cell r="D247" t="e">
            <v>#NAME?</v>
          </cell>
          <cell r="G247" t="e">
            <v>#NAME?</v>
          </cell>
        </row>
        <row r="250">
          <cell r="D250" t="e">
            <v>#NAME?</v>
          </cell>
          <cell r="G250" t="e">
            <v>#NAME?</v>
          </cell>
        </row>
        <row r="251">
          <cell r="D251" t="e">
            <v>#NAME?</v>
          </cell>
          <cell r="G251" t="e">
            <v>#NAME?</v>
          </cell>
        </row>
        <row r="252">
          <cell r="D252" t="e">
            <v>#NAME?</v>
          </cell>
          <cell r="G252" t="e">
            <v>#NAME?</v>
          </cell>
        </row>
        <row r="254">
          <cell r="D254" t="e">
            <v>#NAME?</v>
          </cell>
          <cell r="G254" t="e">
            <v>#NAME?</v>
          </cell>
        </row>
        <row r="256">
          <cell r="D256" t="e">
            <v>#NAME?</v>
          </cell>
          <cell r="G256" t="e">
            <v>#NAME?</v>
          </cell>
        </row>
        <row r="257">
          <cell r="D257" t="e">
            <v>#NAME?</v>
          </cell>
          <cell r="G257" t="e">
            <v>#NAME?</v>
          </cell>
        </row>
        <row r="258">
          <cell r="D258" t="e">
            <v>#NAME?</v>
          </cell>
          <cell r="G258" t="e">
            <v>#NAME?</v>
          </cell>
        </row>
        <row r="260">
          <cell r="D260" t="e">
            <v>#NAME?</v>
          </cell>
          <cell r="G260" t="e">
            <v>#NAME?</v>
          </cell>
        </row>
        <row r="262">
          <cell r="D262" t="e">
            <v>#NAME?</v>
          </cell>
          <cell r="G262" t="e">
            <v>#NAME?</v>
          </cell>
        </row>
        <row r="263">
          <cell r="D263" t="e">
            <v>#NAME?</v>
          </cell>
          <cell r="G263" t="e">
            <v>#NAME?</v>
          </cell>
        </row>
        <row r="264">
          <cell r="D264" t="e">
            <v>#NAME?</v>
          </cell>
          <cell r="G264" t="e">
            <v>#NAME?</v>
          </cell>
        </row>
        <row r="268">
          <cell r="D268" t="e">
            <v>#NAME?</v>
          </cell>
          <cell r="G268" t="e">
            <v>#NAME?</v>
          </cell>
        </row>
        <row r="269">
          <cell r="D269" t="e">
            <v>#NAME?</v>
          </cell>
          <cell r="G269" t="e">
            <v>#NAME?</v>
          </cell>
        </row>
        <row r="271">
          <cell r="D271" t="e">
            <v>#NAME?</v>
          </cell>
          <cell r="G271" t="e">
            <v>#NAME?</v>
          </cell>
        </row>
        <row r="272">
          <cell r="D272" t="e">
            <v>#NAME?</v>
          </cell>
          <cell r="G272" t="e">
            <v>#NAME?</v>
          </cell>
        </row>
        <row r="273">
          <cell r="D273" t="e">
            <v>#NAME?</v>
          </cell>
          <cell r="G273" t="e">
            <v>#NAME?</v>
          </cell>
        </row>
        <row r="276">
          <cell r="D276" t="e">
            <v>#NAME?</v>
          </cell>
          <cell r="G276" t="e">
            <v>#NAME?</v>
          </cell>
        </row>
        <row r="277">
          <cell r="D277" t="e">
            <v>#NAME?</v>
          </cell>
          <cell r="G277" t="e">
            <v>#NAME?</v>
          </cell>
        </row>
        <row r="278">
          <cell r="D278" t="e">
            <v>#NAME?</v>
          </cell>
          <cell r="G278" t="e">
            <v>#NAME?</v>
          </cell>
        </row>
        <row r="280">
          <cell r="D280" t="e">
            <v>#NAME?</v>
          </cell>
          <cell r="G280" t="e">
            <v>#NAME?</v>
          </cell>
        </row>
        <row r="282">
          <cell r="D282" t="e">
            <v>#NAME?</v>
          </cell>
          <cell r="G282" t="e">
            <v>#NAME?</v>
          </cell>
        </row>
        <row r="283">
          <cell r="D283" t="e">
            <v>#NAME?</v>
          </cell>
          <cell r="G283" t="e">
            <v>#NAME?</v>
          </cell>
        </row>
        <row r="284">
          <cell r="D284" t="e">
            <v>#NAME?</v>
          </cell>
          <cell r="G284" t="e">
            <v>#NAME?</v>
          </cell>
        </row>
        <row r="286">
          <cell r="D286" t="e">
            <v>#NAME?</v>
          </cell>
          <cell r="G286" t="e">
            <v>#NAME?</v>
          </cell>
        </row>
        <row r="288">
          <cell r="D288" t="e">
            <v>#NAME?</v>
          </cell>
          <cell r="G288" t="e">
            <v>#NAME?</v>
          </cell>
        </row>
        <row r="289">
          <cell r="D289" t="e">
            <v>#NAME?</v>
          </cell>
          <cell r="G289" t="e">
            <v>#NAME?</v>
          </cell>
        </row>
        <row r="290">
          <cell r="D290" t="e">
            <v>#NAME?</v>
          </cell>
          <cell r="G290" t="e">
            <v>#NAME?</v>
          </cell>
        </row>
        <row r="291">
          <cell r="D291" t="e">
            <v>#NAME?</v>
          </cell>
          <cell r="G291" t="e">
            <v>#NAME?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исправления 30.05.2006"/>
      <sheetName val="Заголовок"/>
      <sheetName val="Содержание"/>
      <sheetName val="3"/>
      <sheetName val="4"/>
      <sheetName val="5"/>
      <sheetName val="6"/>
      <sheetName val="P2.1"/>
      <sheetName val="P2.2"/>
      <sheetName val="1.30"/>
      <sheetName val="2.3"/>
      <sheetName val="1.30.2"/>
      <sheetName val="Лист4"/>
      <sheetName val="Лист3"/>
      <sheetName val="Лист2"/>
      <sheetName val="Лист1"/>
    </sheetNames>
    <sheetDataSet>
      <sheetData sheetId="1">
        <row r="14">
          <cell r="B14">
            <v>2012</v>
          </cell>
        </row>
        <row r="15">
          <cell r="B15">
            <v>2011</v>
          </cell>
        </row>
        <row r="16">
          <cell r="B16">
            <v>2010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.30.2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исправления 30.05.2006"/>
      <sheetName val="Заголовок"/>
      <sheetName val="Содержание"/>
      <sheetName val="3"/>
      <sheetName val="4"/>
      <sheetName val="5"/>
      <sheetName val="6"/>
      <sheetName val="P2.1"/>
      <sheetName val="P2.2"/>
      <sheetName val="1.30"/>
      <sheetName val="2.3"/>
      <sheetName val="1.30.2"/>
      <sheetName val="Лист4"/>
      <sheetName val="Лист3"/>
      <sheetName val="Лист2"/>
      <sheetName val="Лист1"/>
    </sheetNames>
    <sheetDataSet>
      <sheetData sheetId="4">
        <row r="12">
          <cell r="J12">
            <v>42.322</v>
          </cell>
          <cell r="O12">
            <v>42.322</v>
          </cell>
          <cell r="T12">
            <v>41.481</v>
          </cell>
          <cell r="AA12">
            <v>41.481</v>
          </cell>
          <cell r="AF12">
            <v>41.332784</v>
          </cell>
        </row>
        <row r="16">
          <cell r="I16">
            <v>43.5</v>
          </cell>
          <cell r="N16">
            <v>43.5</v>
          </cell>
          <cell r="S16">
            <v>42.65</v>
          </cell>
          <cell r="Z16">
            <v>42.65</v>
          </cell>
          <cell r="AE16">
            <v>42.5</v>
          </cell>
        </row>
        <row r="21">
          <cell r="H21">
            <v>0</v>
          </cell>
          <cell r="I21">
            <v>0</v>
          </cell>
          <cell r="J21">
            <v>3.62</v>
          </cell>
          <cell r="K21">
            <v>0</v>
          </cell>
          <cell r="M21">
            <v>0</v>
          </cell>
          <cell r="N21">
            <v>0</v>
          </cell>
          <cell r="O21">
            <v>3.62</v>
          </cell>
          <cell r="P21">
            <v>0</v>
          </cell>
          <cell r="R21">
            <v>0</v>
          </cell>
          <cell r="S21">
            <v>0</v>
          </cell>
          <cell r="T21">
            <v>3.62</v>
          </cell>
          <cell r="U21">
            <v>0</v>
          </cell>
          <cell r="Y21">
            <v>0</v>
          </cell>
          <cell r="Z21">
            <v>0</v>
          </cell>
          <cell r="AA21">
            <v>3.62</v>
          </cell>
          <cell r="AB21">
            <v>0</v>
          </cell>
          <cell r="AD21">
            <v>0</v>
          </cell>
          <cell r="AE21">
            <v>0</v>
          </cell>
          <cell r="AF21">
            <v>3.62</v>
          </cell>
          <cell r="AG21">
            <v>0</v>
          </cell>
        </row>
        <row r="23">
          <cell r="J23">
            <v>0.325</v>
          </cell>
          <cell r="O23">
            <v>0.325</v>
          </cell>
          <cell r="T23">
            <v>0.325</v>
          </cell>
          <cell r="AA23">
            <v>0.325</v>
          </cell>
          <cell r="AF23">
            <v>0.325</v>
          </cell>
        </row>
        <row r="24">
          <cell r="J24">
            <v>0.295</v>
          </cell>
          <cell r="O24">
            <v>0.295</v>
          </cell>
          <cell r="T24">
            <v>0.295</v>
          </cell>
          <cell r="AA24">
            <v>0.295</v>
          </cell>
          <cell r="AF24">
            <v>0.295</v>
          </cell>
        </row>
        <row r="25">
          <cell r="J25">
            <v>3</v>
          </cell>
          <cell r="O25">
            <v>3</v>
          </cell>
          <cell r="T25">
            <v>3</v>
          </cell>
          <cell r="AA25">
            <v>3</v>
          </cell>
          <cell r="AF25">
            <v>3</v>
          </cell>
        </row>
        <row r="27">
          <cell r="H27">
            <v>0</v>
          </cell>
          <cell r="I27">
            <v>0</v>
          </cell>
          <cell r="J27">
            <v>36.301</v>
          </cell>
          <cell r="K27">
            <v>0</v>
          </cell>
          <cell r="M27">
            <v>0</v>
          </cell>
          <cell r="N27">
            <v>0</v>
          </cell>
          <cell r="O27">
            <v>36.301</v>
          </cell>
          <cell r="P27">
            <v>0</v>
          </cell>
          <cell r="R27">
            <v>0</v>
          </cell>
          <cell r="S27">
            <v>0</v>
          </cell>
          <cell r="T27">
            <v>35.46</v>
          </cell>
          <cell r="U27">
            <v>0</v>
          </cell>
          <cell r="Y27">
            <v>0</v>
          </cell>
          <cell r="Z27">
            <v>0</v>
          </cell>
          <cell r="AA27">
            <v>35.46</v>
          </cell>
          <cell r="AB27">
            <v>0</v>
          </cell>
          <cell r="AD27">
            <v>0</v>
          </cell>
          <cell r="AE27">
            <v>0</v>
          </cell>
          <cell r="AF27">
            <v>35.313604</v>
          </cell>
          <cell r="AG27">
            <v>0</v>
          </cell>
        </row>
        <row r="28">
          <cell r="J28">
            <v>36.301</v>
          </cell>
          <cell r="O28">
            <v>36.301</v>
          </cell>
          <cell r="T28">
            <v>35.46</v>
          </cell>
          <cell r="AA28">
            <v>35.46</v>
          </cell>
          <cell r="AF28">
            <v>35.313604</v>
          </cell>
        </row>
      </sheetData>
      <sheetData sheetId="6">
        <row r="10">
          <cell r="C10" t="str">
            <v>БП №1</v>
          </cell>
        </row>
        <row r="11">
          <cell r="C11" t="str">
            <v>БП №2</v>
          </cell>
        </row>
        <row r="12">
          <cell r="C12" t="str">
            <v>БП №3</v>
          </cell>
        </row>
        <row r="13">
          <cell r="C13" t="str">
            <v>БП №4</v>
          </cell>
        </row>
        <row r="14">
          <cell r="C14" t="str">
            <v>БП №5</v>
          </cell>
        </row>
        <row r="15">
          <cell r="C15" t="str">
            <v>БП №6</v>
          </cell>
        </row>
        <row r="16">
          <cell r="C16" t="str">
            <v>БП №7</v>
          </cell>
        </row>
        <row r="17">
          <cell r="C17" t="str">
            <v>БП №8</v>
          </cell>
        </row>
        <row r="18">
          <cell r="C18" t="str">
            <v>БП №9</v>
          </cell>
        </row>
        <row r="19">
          <cell r="C19" t="str">
            <v>БП №10</v>
          </cell>
        </row>
        <row r="21">
          <cell r="F21">
            <v>0</v>
          </cell>
          <cell r="G21">
            <v>0</v>
          </cell>
          <cell r="I21">
            <v>0</v>
          </cell>
          <cell r="L21">
            <v>0</v>
          </cell>
          <cell r="M21">
            <v>0</v>
          </cell>
          <cell r="N21">
            <v>0.08125</v>
          </cell>
          <cell r="O21">
            <v>0</v>
          </cell>
        </row>
        <row r="22">
          <cell r="F22">
            <v>0</v>
          </cell>
          <cell r="G22">
            <v>0</v>
          </cell>
          <cell r="I22">
            <v>0</v>
          </cell>
          <cell r="L22">
            <v>0</v>
          </cell>
          <cell r="M22">
            <v>0</v>
          </cell>
          <cell r="N22">
            <v>0.7834802457443967</v>
          </cell>
          <cell r="O22">
            <v>0</v>
          </cell>
        </row>
        <row r="23">
          <cell r="F23">
            <v>0</v>
          </cell>
          <cell r="G23">
            <v>0</v>
          </cell>
          <cell r="H23">
            <v>0.295</v>
          </cell>
          <cell r="I23">
            <v>0</v>
          </cell>
          <cell r="L23">
            <v>0</v>
          </cell>
          <cell r="M23">
            <v>0</v>
          </cell>
          <cell r="N23">
            <v>0.07593307593307594</v>
          </cell>
          <cell r="O23">
            <v>0</v>
          </cell>
        </row>
        <row r="28">
          <cell r="C28" t="str">
            <v>БП №1</v>
          </cell>
        </row>
        <row r="29">
          <cell r="C29" t="str">
            <v>БП №2</v>
          </cell>
        </row>
        <row r="30">
          <cell r="C30" t="str">
            <v>БП №3</v>
          </cell>
        </row>
        <row r="31">
          <cell r="C31" t="str">
            <v>БП №4</v>
          </cell>
        </row>
        <row r="32">
          <cell r="C32" t="str">
            <v>БП №5</v>
          </cell>
        </row>
        <row r="34">
          <cell r="F34">
            <v>0</v>
          </cell>
          <cell r="G34">
            <v>0</v>
          </cell>
          <cell r="H34">
            <v>0.325</v>
          </cell>
          <cell r="I34">
            <v>0</v>
          </cell>
          <cell r="L34">
            <v>0</v>
          </cell>
          <cell r="M34">
            <v>0</v>
          </cell>
          <cell r="N34">
            <v>0.08125</v>
          </cell>
          <cell r="O34">
            <v>0</v>
          </cell>
        </row>
        <row r="35">
          <cell r="F35">
            <v>0</v>
          </cell>
          <cell r="G35">
            <v>0</v>
          </cell>
          <cell r="H35">
            <v>3.295</v>
          </cell>
          <cell r="I35">
            <v>0</v>
          </cell>
          <cell r="L35">
            <v>0</v>
          </cell>
          <cell r="M35">
            <v>0</v>
          </cell>
          <cell r="N35">
            <v>0.794495950184573</v>
          </cell>
          <cell r="O35">
            <v>0</v>
          </cell>
        </row>
        <row r="36">
          <cell r="F36">
            <v>0</v>
          </cell>
          <cell r="G36">
            <v>0</v>
          </cell>
          <cell r="H36">
            <v>0.295</v>
          </cell>
          <cell r="I36">
            <v>0</v>
          </cell>
          <cell r="L36">
            <v>0</v>
          </cell>
          <cell r="M36">
            <v>0</v>
          </cell>
          <cell r="N36">
            <v>0.07593307593307594</v>
          </cell>
          <cell r="O36">
            <v>0</v>
          </cell>
        </row>
        <row r="41">
          <cell r="C41" t="str">
            <v>БП №1</v>
          </cell>
        </row>
        <row r="42">
          <cell r="C42" t="str">
            <v>БП №2</v>
          </cell>
        </row>
        <row r="43">
          <cell r="C43" t="str">
            <v>БП №3</v>
          </cell>
        </row>
        <row r="44">
          <cell r="C44" t="str">
            <v>БП №4</v>
          </cell>
        </row>
        <row r="45">
          <cell r="C45" t="str">
            <v>БП №5</v>
          </cell>
        </row>
        <row r="47">
          <cell r="F47">
            <v>0</v>
          </cell>
          <cell r="G47">
            <v>0</v>
          </cell>
          <cell r="H47">
            <v>0.325</v>
          </cell>
          <cell r="I47">
            <v>0</v>
          </cell>
          <cell r="L47">
            <v>0</v>
          </cell>
          <cell r="M47">
            <v>0</v>
          </cell>
          <cell r="N47">
            <v>0.11206896551724138</v>
          </cell>
          <cell r="O47">
            <v>0</v>
          </cell>
        </row>
        <row r="48">
          <cell r="F48">
            <v>0</v>
          </cell>
          <cell r="G48">
            <v>0</v>
          </cell>
          <cell r="H48">
            <v>3.295</v>
          </cell>
          <cell r="I48">
            <v>0</v>
          </cell>
          <cell r="L48">
            <v>0</v>
          </cell>
          <cell r="M48">
            <v>0</v>
          </cell>
          <cell r="N48">
            <v>0.9052631578947368</v>
          </cell>
          <cell r="O48">
            <v>0</v>
          </cell>
        </row>
        <row r="49">
          <cell r="F49">
            <v>0</v>
          </cell>
          <cell r="G49">
            <v>0</v>
          </cell>
          <cell r="H49">
            <v>0.295</v>
          </cell>
          <cell r="I49">
            <v>0</v>
          </cell>
          <cell r="L49">
            <v>0</v>
          </cell>
          <cell r="M49">
            <v>0</v>
          </cell>
          <cell r="N49">
            <v>0.15526315789473683</v>
          </cell>
          <cell r="O49">
            <v>0</v>
          </cell>
        </row>
      </sheetData>
      <sheetData sheetId="7">
        <row r="7">
          <cell r="G7">
            <v>5</v>
          </cell>
        </row>
        <row r="8">
          <cell r="G8">
            <v>800</v>
          </cell>
        </row>
        <row r="9">
          <cell r="G9">
            <v>600</v>
          </cell>
        </row>
        <row r="10">
          <cell r="G10">
            <v>400</v>
          </cell>
        </row>
        <row r="11">
          <cell r="G11">
            <v>300</v>
          </cell>
        </row>
        <row r="12">
          <cell r="G12">
            <v>230</v>
          </cell>
        </row>
        <row r="13">
          <cell r="G13">
            <v>170</v>
          </cell>
        </row>
        <row r="14">
          <cell r="G14">
            <v>290</v>
          </cell>
        </row>
        <row r="15">
          <cell r="G15">
            <v>210</v>
          </cell>
        </row>
        <row r="16">
          <cell r="G16">
            <v>260</v>
          </cell>
        </row>
        <row r="17">
          <cell r="G17">
            <v>210</v>
          </cell>
        </row>
        <row r="18">
          <cell r="G18">
            <v>140</v>
          </cell>
        </row>
        <row r="19">
          <cell r="G19">
            <v>270</v>
          </cell>
        </row>
        <row r="20">
          <cell r="G20">
            <v>180</v>
          </cell>
        </row>
        <row r="21">
          <cell r="G21">
            <v>180</v>
          </cell>
        </row>
        <row r="22">
          <cell r="G22">
            <v>160</v>
          </cell>
        </row>
        <row r="23">
          <cell r="G23">
            <v>130</v>
          </cell>
        </row>
        <row r="24">
          <cell r="G24">
            <v>190</v>
          </cell>
        </row>
        <row r="25">
          <cell r="G25">
            <v>160</v>
          </cell>
        </row>
        <row r="26">
          <cell r="G26">
            <v>3000</v>
          </cell>
        </row>
        <row r="29">
          <cell r="G29">
            <v>170</v>
          </cell>
        </row>
        <row r="30">
          <cell r="G30">
            <v>140</v>
          </cell>
        </row>
        <row r="31">
          <cell r="G31">
            <v>120</v>
          </cell>
        </row>
        <row r="32">
          <cell r="G32">
            <v>180</v>
          </cell>
        </row>
        <row r="33">
          <cell r="G33">
            <v>150</v>
          </cell>
        </row>
        <row r="34">
          <cell r="G34">
            <v>160</v>
          </cell>
        </row>
        <row r="35">
          <cell r="G35">
            <v>140</v>
          </cell>
        </row>
        <row r="36">
          <cell r="G36">
            <v>110</v>
          </cell>
        </row>
        <row r="37">
          <cell r="G37">
            <v>470</v>
          </cell>
        </row>
        <row r="41">
          <cell r="G41">
            <v>260</v>
          </cell>
        </row>
        <row r="42">
          <cell r="G42">
            <v>220</v>
          </cell>
        </row>
        <row r="43">
          <cell r="G43">
            <v>150</v>
          </cell>
        </row>
      </sheetData>
      <sheetData sheetId="10">
        <row r="24">
          <cell r="K24" t="e">
            <v>#REF!</v>
          </cell>
        </row>
        <row r="25">
          <cell r="K25" t="e">
            <v>#REF!</v>
          </cell>
        </row>
        <row r="26">
          <cell r="K26" t="e">
            <v>#REF!</v>
          </cell>
        </row>
        <row r="27">
          <cell r="K27" t="e">
            <v>#REF!</v>
          </cell>
        </row>
        <row r="28">
          <cell r="K28" t="e">
            <v>#REF!</v>
          </cell>
        </row>
        <row r="30">
          <cell r="G30" t="e">
            <v>#REF!</v>
          </cell>
        </row>
        <row r="31">
          <cell r="G31" t="e">
            <v>#REF!</v>
          </cell>
        </row>
        <row r="32">
          <cell r="G32" t="e">
            <v>#REF!</v>
          </cell>
        </row>
        <row r="33">
          <cell r="G33" t="e">
            <v>#REF!</v>
          </cell>
        </row>
        <row r="34">
          <cell r="G34" t="e">
            <v>#REF!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T3?Name" TargetMode="External" /><Relationship Id="rId2" Type="http://schemas.openxmlformats.org/officeDocument/2006/relationships/hyperlink" Target="T4?Name" TargetMode="External" /><Relationship Id="rId3" Type="http://schemas.openxmlformats.org/officeDocument/2006/relationships/hyperlink" Target="T5?Name" TargetMode="External" /><Relationship Id="rId4" Type="http://schemas.openxmlformats.org/officeDocument/2006/relationships/hyperlink" Target="T6?Name" TargetMode="External" /><Relationship Id="rId5" Type="http://schemas.openxmlformats.org/officeDocument/2006/relationships/hyperlink" Target="T13?Name" TargetMode="External" /><Relationship Id="rId6" Type="http://schemas.openxmlformats.org/officeDocument/2006/relationships/hyperlink" Target="T15?Name" TargetMode="External" /><Relationship Id="rId7" Type="http://schemas.openxmlformats.org/officeDocument/2006/relationships/hyperlink" Target="T16?Name" TargetMode="External" /><Relationship Id="rId8" Type="http://schemas.openxmlformats.org/officeDocument/2006/relationships/hyperlink" Target="T17?Name" TargetMode="External" /><Relationship Id="rId9" Type="http://schemas.openxmlformats.org/officeDocument/2006/relationships/hyperlink" Target="T17.1?Name" TargetMode="External" /><Relationship Id="rId10" Type="http://schemas.openxmlformats.org/officeDocument/2006/relationships/hyperlink" Target="T18.2?Name" TargetMode="External" /><Relationship Id="rId11" Type="http://schemas.openxmlformats.org/officeDocument/2006/relationships/hyperlink" Target="T20?Name" TargetMode="External" /><Relationship Id="rId12" Type="http://schemas.openxmlformats.org/officeDocument/2006/relationships/hyperlink" Target="T20.1?Name" TargetMode="External" /><Relationship Id="rId13" Type="http://schemas.openxmlformats.org/officeDocument/2006/relationships/hyperlink" Target="T21?Name" TargetMode="External" /><Relationship Id="rId14" Type="http://schemas.openxmlformats.org/officeDocument/2006/relationships/hyperlink" Target="T21.3?Name" TargetMode="External" /><Relationship Id="rId15" Type="http://schemas.openxmlformats.org/officeDocument/2006/relationships/hyperlink" Target="T24?Name" TargetMode="External" /><Relationship Id="rId16" Type="http://schemas.openxmlformats.org/officeDocument/2006/relationships/hyperlink" Target="T25?Name" TargetMode="External" /><Relationship Id="rId17" Type="http://schemas.openxmlformats.org/officeDocument/2006/relationships/hyperlink" Target="T27?Name" TargetMode="External" /><Relationship Id="rId18" Type="http://schemas.openxmlformats.org/officeDocument/2006/relationships/hyperlink" Target="TP2.1?Name" TargetMode="External" /><Relationship Id="rId19" Type="http://schemas.openxmlformats.org/officeDocument/2006/relationships/hyperlink" Target="TP2.2?Name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/>
  <dimension ref="A2:F44"/>
  <sheetViews>
    <sheetView zoomScalePageLayoutView="0" workbookViewId="0" topLeftCell="A1">
      <selection activeCell="A6" sqref="A6"/>
    </sheetView>
  </sheetViews>
  <sheetFormatPr defaultColWidth="9.140625" defaultRowHeight="11.25"/>
  <cols>
    <col min="3" max="3" width="12.00390625" style="0" customWidth="1"/>
    <col min="4" max="4" width="38.57421875" style="0" customWidth="1"/>
  </cols>
  <sheetData>
    <row r="2" spans="1:6" ht="11.25">
      <c r="A2" s="18"/>
      <c r="B2" s="18" t="s">
        <v>313</v>
      </c>
      <c r="C2" s="18" t="s">
        <v>314</v>
      </c>
      <c r="D2" s="18" t="s">
        <v>315</v>
      </c>
      <c r="E2" s="8"/>
      <c r="F2" s="8"/>
    </row>
    <row r="3" spans="1:6" ht="33.75">
      <c r="A3" s="11" t="s">
        <v>309</v>
      </c>
      <c r="B3" s="11" t="s">
        <v>310</v>
      </c>
      <c r="C3" s="11" t="s">
        <v>311</v>
      </c>
      <c r="D3" s="11" t="s">
        <v>316</v>
      </c>
      <c r="E3" s="8"/>
      <c r="F3" s="8"/>
    </row>
    <row r="4" spans="1:6" ht="11.25">
      <c r="A4" s="11" t="s">
        <v>317</v>
      </c>
      <c r="B4" s="11" t="s">
        <v>318</v>
      </c>
      <c r="C4" s="11" t="s">
        <v>319</v>
      </c>
      <c r="D4" s="11" t="s">
        <v>320</v>
      </c>
      <c r="E4" s="8"/>
      <c r="F4" s="8"/>
    </row>
    <row r="5" spans="1:6" ht="33.75">
      <c r="A5" s="11" t="s">
        <v>321</v>
      </c>
      <c r="B5" s="11" t="s">
        <v>323</v>
      </c>
      <c r="C5" s="11" t="s">
        <v>239</v>
      </c>
      <c r="D5" s="11" t="s">
        <v>322</v>
      </c>
      <c r="E5" s="8"/>
      <c r="F5" s="8"/>
    </row>
    <row r="6" spans="1:6" ht="45">
      <c r="A6" s="11" t="s">
        <v>325</v>
      </c>
      <c r="B6" s="11" t="s">
        <v>323</v>
      </c>
      <c r="C6" s="11" t="s">
        <v>326</v>
      </c>
      <c r="D6" s="11" t="s">
        <v>327</v>
      </c>
      <c r="E6" s="8"/>
      <c r="F6" s="8"/>
    </row>
    <row r="7" spans="1:6" ht="33.75">
      <c r="A7" s="11" t="s">
        <v>328</v>
      </c>
      <c r="B7" s="11" t="s">
        <v>329</v>
      </c>
      <c r="C7" s="11" t="s">
        <v>330</v>
      </c>
      <c r="D7" s="11" t="s">
        <v>331</v>
      </c>
      <c r="E7" s="8"/>
      <c r="F7" s="8"/>
    </row>
    <row r="8" spans="1:6" ht="33.75">
      <c r="A8" s="11" t="s">
        <v>332</v>
      </c>
      <c r="B8" s="11"/>
      <c r="C8" s="11" t="s">
        <v>245</v>
      </c>
      <c r="D8" s="11" t="s">
        <v>333</v>
      </c>
      <c r="E8" s="8"/>
      <c r="F8" s="8"/>
    </row>
    <row r="9" spans="1:6" ht="17.25" customHeight="1">
      <c r="A9" s="11" t="s">
        <v>332</v>
      </c>
      <c r="B9" s="11"/>
      <c r="C9" s="11" t="s">
        <v>246</v>
      </c>
      <c r="D9" s="11" t="s">
        <v>334</v>
      </c>
      <c r="E9" s="8"/>
      <c r="F9" s="8"/>
    </row>
    <row r="10" spans="1:6" ht="11.25">
      <c r="A10" s="8"/>
      <c r="B10" s="8"/>
      <c r="C10" s="8"/>
      <c r="D10" s="8"/>
      <c r="E10" s="8"/>
      <c r="F10" s="8"/>
    </row>
    <row r="11" spans="1:6" ht="11.25">
      <c r="A11" s="8"/>
      <c r="B11" s="8"/>
      <c r="C11" s="8"/>
      <c r="D11" s="8"/>
      <c r="E11" s="8"/>
      <c r="F11" s="8"/>
    </row>
    <row r="12" spans="1:6" ht="11.25">
      <c r="A12" s="8"/>
      <c r="B12" s="8"/>
      <c r="C12" s="8"/>
      <c r="D12" s="8"/>
      <c r="E12" s="8"/>
      <c r="F12" s="8"/>
    </row>
    <row r="13" spans="1:6" ht="11.25">
      <c r="A13" s="8"/>
      <c r="B13" s="8"/>
      <c r="C13" s="8"/>
      <c r="D13" s="8"/>
      <c r="E13" s="8"/>
      <c r="F13" s="8"/>
    </row>
    <row r="14" spans="1:6" ht="11.25">
      <c r="A14" s="8"/>
      <c r="B14" s="8"/>
      <c r="C14" s="8"/>
      <c r="D14" s="8"/>
      <c r="E14" s="8"/>
      <c r="F14" s="8"/>
    </row>
    <row r="15" spans="1:6" ht="11.25">
      <c r="A15" s="8"/>
      <c r="B15" s="8"/>
      <c r="C15" s="8"/>
      <c r="D15" s="8"/>
      <c r="E15" s="8"/>
      <c r="F15" s="8"/>
    </row>
    <row r="16" spans="1:6" ht="11.25">
      <c r="A16" s="8"/>
      <c r="B16" s="8"/>
      <c r="C16" s="8"/>
      <c r="D16" s="8"/>
      <c r="E16" s="8"/>
      <c r="F16" s="8"/>
    </row>
    <row r="17" spans="1:6" ht="11.25">
      <c r="A17" s="8"/>
      <c r="B17" s="8"/>
      <c r="C17" s="8"/>
      <c r="D17" s="8"/>
      <c r="E17" s="8"/>
      <c r="F17" s="8"/>
    </row>
    <row r="18" spans="1:6" ht="11.25">
      <c r="A18" s="8"/>
      <c r="B18" s="8"/>
      <c r="C18" s="8"/>
      <c r="D18" s="8"/>
      <c r="E18" s="8"/>
      <c r="F18" s="8"/>
    </row>
    <row r="19" spans="1:6" ht="11.25">
      <c r="A19" s="8"/>
      <c r="B19" s="8"/>
      <c r="C19" s="8"/>
      <c r="D19" s="8"/>
      <c r="E19" s="8"/>
      <c r="F19" s="8"/>
    </row>
    <row r="20" spans="1:6" ht="11.25">
      <c r="A20" s="8"/>
      <c r="B20" s="8"/>
      <c r="C20" s="8"/>
      <c r="D20" s="8"/>
      <c r="E20" s="8"/>
      <c r="F20" s="8"/>
    </row>
    <row r="21" spans="1:6" ht="11.25">
      <c r="A21" s="8"/>
      <c r="B21" s="8"/>
      <c r="C21" s="8"/>
      <c r="D21" s="8"/>
      <c r="E21" s="8"/>
      <c r="F21" s="8"/>
    </row>
    <row r="22" spans="1:6" ht="11.25">
      <c r="A22" s="8"/>
      <c r="B22" s="8"/>
      <c r="C22" s="8"/>
      <c r="D22" s="8"/>
      <c r="E22" s="8"/>
      <c r="F22" s="8"/>
    </row>
    <row r="23" spans="1:6" ht="11.25">
      <c r="A23" s="8"/>
      <c r="B23" s="8"/>
      <c r="C23" s="8"/>
      <c r="D23" s="8"/>
      <c r="E23" s="8"/>
      <c r="F23" s="8"/>
    </row>
    <row r="24" spans="1:6" ht="11.25">
      <c r="A24" s="8"/>
      <c r="B24" s="8"/>
      <c r="C24" s="8"/>
      <c r="D24" s="8"/>
      <c r="E24" s="8"/>
      <c r="F24" s="8"/>
    </row>
    <row r="25" spans="1:6" ht="11.25">
      <c r="A25" s="8"/>
      <c r="B25" s="8"/>
      <c r="C25" s="8"/>
      <c r="D25" s="8"/>
      <c r="E25" s="8"/>
      <c r="F25" s="8"/>
    </row>
    <row r="26" spans="1:6" ht="11.25">
      <c r="A26" s="8"/>
      <c r="B26" s="8"/>
      <c r="C26" s="8"/>
      <c r="D26" s="8"/>
      <c r="E26" s="8"/>
      <c r="F26" s="8"/>
    </row>
    <row r="27" spans="1:6" ht="11.25">
      <c r="A27" s="8"/>
      <c r="B27" s="8"/>
      <c r="C27" s="8"/>
      <c r="D27" s="8"/>
      <c r="E27" s="8"/>
      <c r="F27" s="8"/>
    </row>
    <row r="28" spans="1:6" ht="11.25">
      <c r="A28" s="8"/>
      <c r="B28" s="8"/>
      <c r="C28" s="8"/>
      <c r="D28" s="8"/>
      <c r="E28" s="8"/>
      <c r="F28" s="8"/>
    </row>
    <row r="29" spans="1:6" ht="11.25">
      <c r="A29" s="8"/>
      <c r="B29" s="8"/>
      <c r="C29" s="8"/>
      <c r="D29" s="8"/>
      <c r="E29" s="8"/>
      <c r="F29" s="8"/>
    </row>
    <row r="30" spans="1:6" ht="11.25">
      <c r="A30" s="8"/>
      <c r="B30" s="8"/>
      <c r="C30" s="8"/>
      <c r="D30" s="8"/>
      <c r="E30" s="8"/>
      <c r="F30" s="8"/>
    </row>
    <row r="31" spans="1:6" ht="11.25">
      <c r="A31" s="8"/>
      <c r="B31" s="8"/>
      <c r="C31" s="8"/>
      <c r="D31" s="8"/>
      <c r="E31" s="8"/>
      <c r="F31" s="8"/>
    </row>
    <row r="32" spans="1:6" ht="11.25">
      <c r="A32" s="8"/>
      <c r="B32" s="8"/>
      <c r="C32" s="8"/>
      <c r="D32" s="8"/>
      <c r="E32" s="8"/>
      <c r="F32" s="8"/>
    </row>
    <row r="33" spans="1:6" ht="11.25">
      <c r="A33" s="8"/>
      <c r="B33" s="8"/>
      <c r="C33" s="8"/>
      <c r="D33" s="8"/>
      <c r="E33" s="8"/>
      <c r="F33" s="8"/>
    </row>
    <row r="34" spans="1:6" ht="11.25">
      <c r="A34" s="8"/>
      <c r="B34" s="8"/>
      <c r="C34" s="8"/>
      <c r="D34" s="8"/>
      <c r="E34" s="8"/>
      <c r="F34" s="8"/>
    </row>
    <row r="35" spans="1:6" ht="11.25">
      <c r="A35" s="8"/>
      <c r="B35" s="8"/>
      <c r="C35" s="8"/>
      <c r="D35" s="8"/>
      <c r="E35" s="8"/>
      <c r="F35" s="8"/>
    </row>
    <row r="36" spans="1:6" ht="11.25">
      <c r="A36" s="8"/>
      <c r="B36" s="8"/>
      <c r="C36" s="8"/>
      <c r="D36" s="8"/>
      <c r="E36" s="8"/>
      <c r="F36" s="8"/>
    </row>
    <row r="37" spans="1:6" ht="11.25">
      <c r="A37" s="8"/>
      <c r="B37" s="8"/>
      <c r="C37" s="8"/>
      <c r="D37" s="8"/>
      <c r="E37" s="8"/>
      <c r="F37" s="8"/>
    </row>
    <row r="38" spans="1:6" ht="11.25">
      <c r="A38" s="8"/>
      <c r="B38" s="8"/>
      <c r="C38" s="8"/>
      <c r="D38" s="8"/>
      <c r="E38" s="8"/>
      <c r="F38" s="8"/>
    </row>
    <row r="39" spans="1:6" ht="11.25">
      <c r="A39" s="8"/>
      <c r="B39" s="8"/>
      <c r="C39" s="8"/>
      <c r="D39" s="8"/>
      <c r="E39" s="8"/>
      <c r="F39" s="8"/>
    </row>
    <row r="40" spans="1:6" ht="11.25">
      <c r="A40" s="8"/>
      <c r="B40" s="8"/>
      <c r="C40" s="8"/>
      <c r="D40" s="8"/>
      <c r="E40" s="8"/>
      <c r="F40" s="8"/>
    </row>
    <row r="41" spans="1:6" ht="11.25">
      <c r="A41" s="8"/>
      <c r="B41" s="8"/>
      <c r="C41" s="8"/>
      <c r="D41" s="8"/>
      <c r="E41" s="8"/>
      <c r="F41" s="8"/>
    </row>
    <row r="42" spans="1:6" ht="11.25">
      <c r="A42" s="8"/>
      <c r="B42" s="8"/>
      <c r="C42" s="8"/>
      <c r="D42" s="8"/>
      <c r="E42" s="8"/>
      <c r="F42" s="8"/>
    </row>
    <row r="43" spans="1:6" ht="11.25">
      <c r="A43" s="8"/>
      <c r="B43" s="8"/>
      <c r="C43" s="8"/>
      <c r="D43" s="8"/>
      <c r="E43" s="8"/>
      <c r="F43" s="8"/>
    </row>
    <row r="44" spans="1:6" ht="11.25">
      <c r="A44" s="8"/>
      <c r="B44" s="8"/>
      <c r="C44" s="8"/>
      <c r="D44" s="8"/>
      <c r="E44" s="8"/>
      <c r="F44" s="8"/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1"/>
  </sheetPr>
  <dimension ref="B1:CE278"/>
  <sheetViews>
    <sheetView zoomScalePageLayoutView="0" workbookViewId="0" topLeftCell="A1">
      <pane xSplit="3" ySplit="9" topLeftCell="J149" activePane="bottomRight" state="frozen"/>
      <selection pane="topLeft" activeCell="B3" sqref="B3"/>
      <selection pane="topRight" activeCell="B3" sqref="B3"/>
      <selection pane="bottomLeft" activeCell="B3" sqref="B3"/>
      <selection pane="bottomRight" activeCell="AD6" sqref="AD6"/>
    </sheetView>
  </sheetViews>
  <sheetFormatPr defaultColWidth="10.421875" defaultRowHeight="11.25" outlineLevelRow="1"/>
  <cols>
    <col min="1" max="1" width="0.9921875" style="370" customWidth="1"/>
    <col min="2" max="2" width="8.7109375" style="628" customWidth="1"/>
    <col min="3" max="3" width="50.140625" style="370" customWidth="1"/>
    <col min="4" max="4" width="12.140625" style="629" customWidth="1"/>
    <col min="5" max="5" width="12.140625" style="627" customWidth="1"/>
    <col min="6" max="6" width="11.28125" style="698" bestFit="1" customWidth="1"/>
    <col min="7" max="7" width="11.8515625" style="369" customWidth="1"/>
    <col min="8" max="9" width="0.9921875" style="128" customWidth="1"/>
    <col min="10" max="10" width="12.140625" style="629" customWidth="1"/>
    <col min="11" max="11" width="12.140625" style="627" customWidth="1"/>
    <col min="12" max="12" width="11.28125" style="698" bestFit="1" customWidth="1"/>
    <col min="13" max="13" width="11.8515625" style="369" customWidth="1"/>
    <col min="14" max="15" width="0.9921875" style="128" customWidth="1"/>
    <col min="16" max="16" width="12.140625" style="629" customWidth="1"/>
    <col min="17" max="17" width="12.140625" style="627" customWidth="1"/>
    <col min="18" max="18" width="11.28125" style="698" bestFit="1" customWidth="1"/>
    <col min="19" max="19" width="11.8515625" style="369" customWidth="1"/>
    <col min="20" max="21" width="0.9921875" style="128" customWidth="1"/>
    <col min="22" max="22" width="12.140625" style="629" customWidth="1"/>
    <col min="23" max="23" width="12.140625" style="627" customWidth="1"/>
    <col min="24" max="24" width="11.28125" style="698" bestFit="1" customWidth="1"/>
    <col min="25" max="25" width="11.8515625" style="369" customWidth="1"/>
    <col min="26" max="27" width="0.9921875" style="128" customWidth="1"/>
    <col min="28" max="28" width="12.140625" style="629" customWidth="1"/>
    <col min="29" max="29" width="12.140625" style="627" customWidth="1"/>
    <col min="30" max="30" width="11.28125" style="698" bestFit="1" customWidth="1"/>
    <col min="31" max="31" width="11.8515625" style="369" customWidth="1"/>
    <col min="32" max="32" width="1.1484375" style="370" customWidth="1"/>
    <col min="33" max="33" width="0.9921875" style="370" customWidth="1"/>
    <col min="34" max="34" width="16.140625" style="370" customWidth="1"/>
    <col min="35" max="35" width="12.8515625" style="370" customWidth="1"/>
    <col min="36" max="36" width="15.7109375" style="370" customWidth="1"/>
    <col min="37" max="37" width="0.9921875" style="370" customWidth="1"/>
    <col min="38" max="38" width="16.8515625" style="370" customWidth="1"/>
    <col min="39" max="39" width="0.9921875" style="370" customWidth="1"/>
    <col min="40" max="40" width="15.7109375" style="370" customWidth="1"/>
    <col min="41" max="41" width="12.8515625" style="370" customWidth="1"/>
    <col min="42" max="42" width="15.7109375" style="370" customWidth="1"/>
    <col min="43" max="43" width="0.9921875" style="370" customWidth="1"/>
    <col min="44" max="44" width="16.140625" style="370" customWidth="1"/>
    <col min="45" max="45" width="12.8515625" style="370" customWidth="1"/>
    <col min="46" max="46" width="15.7109375" style="370" customWidth="1"/>
    <col min="47" max="47" width="0.9921875" style="370" customWidth="1"/>
    <col min="48" max="48" width="16.8515625" style="370" customWidth="1"/>
    <col min="49" max="49" width="0.9921875" style="370" customWidth="1"/>
    <col min="50" max="50" width="15.7109375" style="370" customWidth="1"/>
    <col min="51" max="51" width="12.8515625" style="370" customWidth="1"/>
    <col min="52" max="52" width="15.7109375" style="370" customWidth="1"/>
    <col min="53" max="53" width="0.9921875" style="370" customWidth="1"/>
    <col min="54" max="54" width="4.00390625" style="370" hidden="1" customWidth="1"/>
    <col min="55" max="55" width="16.140625" style="370" customWidth="1"/>
    <col min="56" max="56" width="12.8515625" style="370" customWidth="1"/>
    <col min="57" max="57" width="15.7109375" style="370" customWidth="1"/>
    <col min="58" max="58" width="0.9921875" style="370" customWidth="1"/>
    <col min="59" max="59" width="16.8515625" style="370" customWidth="1"/>
    <col min="60" max="60" width="0.9921875" style="370" customWidth="1"/>
    <col min="61" max="61" width="15.7109375" style="370" customWidth="1"/>
    <col min="62" max="62" width="12.8515625" style="370" customWidth="1"/>
    <col min="63" max="63" width="15.7109375" style="370" customWidth="1"/>
    <col min="64" max="64" width="0.9921875" style="370" customWidth="1"/>
    <col min="65" max="65" width="16.140625" style="370" customWidth="1"/>
    <col min="66" max="66" width="12.8515625" style="370" customWidth="1"/>
    <col min="67" max="67" width="15.7109375" style="370" customWidth="1"/>
    <col min="68" max="68" width="0.9921875" style="370" customWidth="1"/>
    <col min="69" max="69" width="16.8515625" style="370" customWidth="1"/>
    <col min="70" max="70" width="0.9921875" style="370" customWidth="1"/>
    <col min="71" max="71" width="15.7109375" style="370" customWidth="1"/>
    <col min="72" max="72" width="12.8515625" style="370" customWidth="1"/>
    <col min="73" max="73" width="15.7109375" style="370" customWidth="1"/>
    <col min="74" max="74" width="0.9921875" style="370" customWidth="1"/>
    <col min="75" max="75" width="16.140625" style="370" customWidth="1"/>
    <col min="76" max="76" width="12.8515625" style="370" customWidth="1"/>
    <col min="77" max="77" width="15.7109375" style="370" customWidth="1"/>
    <col min="78" max="78" width="0.9921875" style="370" customWidth="1"/>
    <col min="79" max="79" width="16.8515625" style="370" customWidth="1"/>
    <col min="80" max="80" width="0.9921875" style="370" customWidth="1"/>
    <col min="81" max="81" width="15.7109375" style="370" customWidth="1"/>
    <col min="82" max="82" width="12.8515625" style="370" customWidth="1"/>
    <col min="83" max="83" width="15.7109375" style="370" customWidth="1"/>
    <col min="84" max="84" width="0.9921875" style="370" customWidth="1"/>
    <col min="85" max="16384" width="10.421875" style="370" customWidth="1"/>
  </cols>
  <sheetData>
    <row r="1" spans="2:31" s="128" customFormat="1" ht="6" thickBot="1">
      <c r="B1" s="127"/>
      <c r="D1" s="129"/>
      <c r="E1" s="130"/>
      <c r="F1" s="131"/>
      <c r="G1" s="132"/>
      <c r="J1" s="129"/>
      <c r="K1" s="130"/>
      <c r="L1" s="131"/>
      <c r="M1" s="132"/>
      <c r="P1" s="129"/>
      <c r="Q1" s="130"/>
      <c r="R1" s="131"/>
      <c r="S1" s="132"/>
      <c r="V1" s="129"/>
      <c r="W1" s="130"/>
      <c r="X1" s="131"/>
      <c r="Y1" s="132"/>
      <c r="AB1" s="129"/>
      <c r="AC1" s="130"/>
      <c r="AD1" s="131"/>
      <c r="AE1" s="132"/>
    </row>
    <row r="2" spans="2:83" ht="16.5" thickBot="1">
      <c r="B2" s="275" t="s">
        <v>358</v>
      </c>
      <c r="C2" s="354">
        <f>IF(SUM(AH6,AH9,AN9,AB10:AC10)=0,0,(IF(SUM(BB2:BB9)=0,"= Заполнено Правельно!!","= Кликни Сюда! Ошибка в заполнении (Проверь Контр.Точки)")))</f>
        <v>0</v>
      </c>
      <c r="D2" s="133"/>
      <c r="F2" s="368"/>
      <c r="J2" s="133"/>
      <c r="L2" s="368"/>
      <c r="P2" s="133"/>
      <c r="R2" s="368"/>
      <c r="V2" s="133"/>
      <c r="X2" s="368"/>
      <c r="AB2" s="133"/>
      <c r="AD2" s="368"/>
      <c r="AH2" s="371"/>
      <c r="AI2" s="134" t="s">
        <v>359</v>
      </c>
      <c r="AJ2" s="372"/>
      <c r="AL2" s="621" t="s">
        <v>360</v>
      </c>
      <c r="AN2" s="135"/>
      <c r="AO2" s="134" t="s">
        <v>361</v>
      </c>
      <c r="AP2" s="136"/>
      <c r="AR2" s="371"/>
      <c r="AS2" s="134" t="s">
        <v>359</v>
      </c>
      <c r="AT2" s="372"/>
      <c r="AV2" s="621" t="s">
        <v>360</v>
      </c>
      <c r="AX2" s="135"/>
      <c r="AY2" s="134" t="s">
        <v>361</v>
      </c>
      <c r="AZ2" s="136"/>
      <c r="BB2" s="137">
        <f>COUNTIF(AJ6,"&lt;&gt;0")</f>
        <v>0</v>
      </c>
      <c r="BC2" s="371"/>
      <c r="BD2" s="134" t="s">
        <v>359</v>
      </c>
      <c r="BE2" s="372"/>
      <c r="BG2" s="621" t="s">
        <v>360</v>
      </c>
      <c r="BI2" s="135"/>
      <c r="BJ2" s="134" t="s">
        <v>361</v>
      </c>
      <c r="BK2" s="136"/>
      <c r="BM2" s="371"/>
      <c r="BN2" s="134" t="s">
        <v>359</v>
      </c>
      <c r="BO2" s="372"/>
      <c r="BQ2" s="621" t="s">
        <v>360</v>
      </c>
      <c r="BS2" s="135"/>
      <c r="BT2" s="134" t="s">
        <v>361</v>
      </c>
      <c r="BU2" s="136"/>
      <c r="BW2" s="371"/>
      <c r="BX2" s="134" t="s">
        <v>359</v>
      </c>
      <c r="BY2" s="372"/>
      <c r="CA2" s="621" t="s">
        <v>360</v>
      </c>
      <c r="CC2" s="135"/>
      <c r="CD2" s="134" t="s">
        <v>361</v>
      </c>
      <c r="CE2" s="136"/>
    </row>
    <row r="3" spans="3:83" ht="31.5" customHeight="1">
      <c r="C3" s="380"/>
      <c r="E3" s="630"/>
      <c r="F3" s="982"/>
      <c r="G3" s="982"/>
      <c r="H3" s="152"/>
      <c r="I3" s="152"/>
      <c r="K3" s="630"/>
      <c r="L3" s="982"/>
      <c r="M3" s="982"/>
      <c r="N3" s="152"/>
      <c r="O3" s="152"/>
      <c r="Q3" s="630"/>
      <c r="R3" s="982"/>
      <c r="S3" s="982"/>
      <c r="T3" s="152"/>
      <c r="U3" s="152"/>
      <c r="W3" s="630"/>
      <c r="X3" s="982"/>
      <c r="Y3" s="982"/>
      <c r="Z3" s="152"/>
      <c r="AA3" s="152"/>
      <c r="AC3" s="630"/>
      <c r="AD3" s="982"/>
      <c r="AE3" s="982"/>
      <c r="AH3" s="373" t="s">
        <v>363</v>
      </c>
      <c r="AI3" s="374" t="s">
        <v>363</v>
      </c>
      <c r="AJ3" s="138" t="s">
        <v>363</v>
      </c>
      <c r="AL3" s="620" t="str">
        <f>AD6</f>
        <v>План на 2016 год</v>
      </c>
      <c r="AN3" s="984">
        <f>IF(AP6=0,0,"Возмож. в 31SET           % Пот. Мощнос. (не =) % энергии")</f>
        <v>0</v>
      </c>
      <c r="AO3" s="374" t="s">
        <v>363</v>
      </c>
      <c r="AP3" s="138" t="s">
        <v>363</v>
      </c>
      <c r="AR3" s="373" t="s">
        <v>363</v>
      </c>
      <c r="AS3" s="374" t="s">
        <v>363</v>
      </c>
      <c r="AT3" s="138" t="s">
        <v>363</v>
      </c>
      <c r="AV3" s="620" t="str">
        <f>X6</f>
        <v>2015 план</v>
      </c>
      <c r="AX3" s="984">
        <f>IF(AZ6=0,0,"Возмож. в 31SET           % Пот. Мощнос. (не =) % энергии")</f>
        <v>0</v>
      </c>
      <c r="AY3" s="374" t="s">
        <v>363</v>
      </c>
      <c r="AZ3" s="138" t="s">
        <v>363</v>
      </c>
      <c r="BB3" s="139">
        <f>COUNTIF(AL9,"&lt;&gt;0")</f>
        <v>0</v>
      </c>
      <c r="BC3" s="373" t="s">
        <v>363</v>
      </c>
      <c r="BD3" s="374" t="s">
        <v>363</v>
      </c>
      <c r="BE3" s="138" t="s">
        <v>363</v>
      </c>
      <c r="BG3" s="620" t="str">
        <f>R6</f>
        <v>2014 факт</v>
      </c>
      <c r="BI3" s="984">
        <f>IF(BK6=0,0,"Возмож. в 31SET           % Пот. Мощнос. (не =) % энергии")</f>
        <v>0</v>
      </c>
      <c r="BJ3" s="374" t="s">
        <v>363</v>
      </c>
      <c r="BK3" s="138" t="s">
        <v>363</v>
      </c>
      <c r="BM3" s="373" t="s">
        <v>363</v>
      </c>
      <c r="BN3" s="374" t="s">
        <v>363</v>
      </c>
      <c r="BO3" s="138" t="s">
        <v>363</v>
      </c>
      <c r="BQ3" s="620" t="str">
        <f>L6</f>
        <v>2013 факт</v>
      </c>
      <c r="BS3" s="984">
        <f>IF(BU6=0,0,"Возмож. в 31SET           % Пот. Мощнос. (не =) % энергии")</f>
        <v>0</v>
      </c>
      <c r="BT3" s="374" t="s">
        <v>363</v>
      </c>
      <c r="BU3" s="138" t="s">
        <v>363</v>
      </c>
      <c r="BW3" s="373" t="s">
        <v>363</v>
      </c>
      <c r="BX3" s="374" t="s">
        <v>363</v>
      </c>
      <c r="BY3" s="138" t="s">
        <v>363</v>
      </c>
      <c r="CA3" s="620" t="str">
        <f>F6</f>
        <v>2012 факт</v>
      </c>
      <c r="CC3" s="984">
        <f>IF(CE6=0,0,"Возмож. в 31SET           % Пот. Мощнос. (не =) % энергии")</f>
        <v>0</v>
      </c>
      <c r="CD3" s="374" t="s">
        <v>363</v>
      </c>
      <c r="CE3" s="138" t="s">
        <v>363</v>
      </c>
    </row>
    <row r="4" spans="2:81" s="128" customFormat="1" ht="6" customHeight="1" thickBot="1">
      <c r="B4" s="127"/>
      <c r="D4" s="129"/>
      <c r="E4" s="130"/>
      <c r="F4" s="131"/>
      <c r="G4" s="132"/>
      <c r="J4" s="129"/>
      <c r="K4" s="130"/>
      <c r="L4" s="131"/>
      <c r="M4" s="132"/>
      <c r="P4" s="129"/>
      <c r="Q4" s="130"/>
      <c r="R4" s="131"/>
      <c r="S4" s="132"/>
      <c r="V4" s="129"/>
      <c r="W4" s="130"/>
      <c r="X4" s="131"/>
      <c r="Y4" s="132"/>
      <c r="AB4" s="129"/>
      <c r="AC4" s="130"/>
      <c r="AD4" s="131"/>
      <c r="AE4" s="132"/>
      <c r="AN4" s="985"/>
      <c r="AX4" s="985"/>
      <c r="BI4" s="985"/>
      <c r="BS4" s="985"/>
      <c r="CC4" s="985"/>
    </row>
    <row r="5" spans="2:83" ht="16.5" thickBot="1">
      <c r="B5" s="631" t="s">
        <v>568</v>
      </c>
      <c r="C5" s="385"/>
      <c r="D5" s="614"/>
      <c r="E5" s="614"/>
      <c r="F5" s="983" t="s">
        <v>362</v>
      </c>
      <c r="G5" s="983"/>
      <c r="J5" s="614"/>
      <c r="K5" s="614"/>
      <c r="L5" s="983" t="s">
        <v>362</v>
      </c>
      <c r="M5" s="983"/>
      <c r="P5" s="133"/>
      <c r="Q5" s="614"/>
      <c r="R5" s="983" t="s">
        <v>362</v>
      </c>
      <c r="S5" s="983"/>
      <c r="V5" s="614"/>
      <c r="W5" s="614"/>
      <c r="X5" s="983" t="s">
        <v>362</v>
      </c>
      <c r="Y5" s="983"/>
      <c r="AB5" s="614"/>
      <c r="AC5" s="614"/>
      <c r="AD5" s="983" t="s">
        <v>362</v>
      </c>
      <c r="AE5" s="983"/>
      <c r="AF5" s="370">
        <v>13</v>
      </c>
      <c r="AH5" s="375" t="s">
        <v>364</v>
      </c>
      <c r="AI5" s="376" t="s">
        <v>365</v>
      </c>
      <c r="AJ5" s="140" t="s">
        <v>366</v>
      </c>
      <c r="AL5" s="141" t="s">
        <v>361</v>
      </c>
      <c r="AN5" s="985"/>
      <c r="AO5" s="376" t="s">
        <v>365</v>
      </c>
      <c r="AP5" s="140" t="s">
        <v>366</v>
      </c>
      <c r="AR5" s="375" t="s">
        <v>364</v>
      </c>
      <c r="AS5" s="376" t="s">
        <v>365</v>
      </c>
      <c r="AT5" s="140" t="s">
        <v>366</v>
      </c>
      <c r="AV5" s="141" t="s">
        <v>361</v>
      </c>
      <c r="AX5" s="985"/>
      <c r="AY5" s="376" t="s">
        <v>365</v>
      </c>
      <c r="AZ5" s="140" t="s">
        <v>366</v>
      </c>
      <c r="BB5" s="139">
        <f>COUNTIF(AJ9,"&lt;&gt;0")</f>
        <v>0</v>
      </c>
      <c r="BC5" s="375" t="s">
        <v>364</v>
      </c>
      <c r="BD5" s="376" t="s">
        <v>365</v>
      </c>
      <c r="BE5" s="140" t="s">
        <v>366</v>
      </c>
      <c r="BG5" s="141" t="s">
        <v>361</v>
      </c>
      <c r="BI5" s="985"/>
      <c r="BJ5" s="376" t="s">
        <v>365</v>
      </c>
      <c r="BK5" s="140" t="s">
        <v>366</v>
      </c>
      <c r="BM5" s="375" t="s">
        <v>364</v>
      </c>
      <c r="BN5" s="376" t="s">
        <v>365</v>
      </c>
      <c r="BO5" s="140" t="s">
        <v>366</v>
      </c>
      <c r="BQ5" s="141" t="s">
        <v>361</v>
      </c>
      <c r="BS5" s="985"/>
      <c r="BT5" s="376" t="s">
        <v>365</v>
      </c>
      <c r="BU5" s="140" t="s">
        <v>366</v>
      </c>
      <c r="BW5" s="375" t="s">
        <v>364</v>
      </c>
      <c r="BX5" s="376" t="s">
        <v>365</v>
      </c>
      <c r="BY5" s="140" t="s">
        <v>366</v>
      </c>
      <c r="CA5" s="141" t="s">
        <v>361</v>
      </c>
      <c r="CC5" s="985"/>
      <c r="CD5" s="376" t="s">
        <v>365</v>
      </c>
      <c r="CE5" s="140" t="s">
        <v>366</v>
      </c>
    </row>
    <row r="6" spans="2:83" ht="16.5" customHeight="1" thickBot="1">
      <c r="B6" s="632">
        <f>3!B25</f>
        <v>0</v>
      </c>
      <c r="C6" s="385"/>
      <c r="D6" s="385"/>
      <c r="E6" s="385"/>
      <c r="F6" s="387" t="str">
        <f>Заголовок!B18</f>
        <v>2012 факт</v>
      </c>
      <c r="G6" s="386"/>
      <c r="J6" s="385"/>
      <c r="K6" s="385"/>
      <c r="L6" s="387" t="str">
        <f>Заголовок!C18</f>
        <v>2013 факт</v>
      </c>
      <c r="M6" s="386"/>
      <c r="P6" s="385"/>
      <c r="Q6" s="385"/>
      <c r="R6" s="387" t="str">
        <f>Заголовок!D18</f>
        <v>2014 факт</v>
      </c>
      <c r="S6" s="386"/>
      <c r="V6" s="385"/>
      <c r="W6" s="385"/>
      <c r="X6" s="387" t="str">
        <f>Заголовок!F18</f>
        <v>2015 план</v>
      </c>
      <c r="Y6" s="386"/>
      <c r="AB6" s="385"/>
      <c r="AC6" s="385"/>
      <c r="AD6" s="387" t="str">
        <f>Заголовок!G19</f>
        <v>План на 2016 год</v>
      </c>
      <c r="AE6" s="386"/>
      <c r="AH6" s="633">
        <f>4!$BW$18</f>
        <v>0</v>
      </c>
      <c r="AI6" s="622">
        <f>IF($AB$10=0,0,($AB$19-$AB$20)/$AB$10*100)</f>
        <v>0</v>
      </c>
      <c r="AJ6" s="142">
        <f>IF(ABS(AH6-AI6)&gt;0.006,"Пересчитать",0)</f>
        <v>0</v>
      </c>
      <c r="AL6" s="143" t="s">
        <v>367</v>
      </c>
      <c r="AN6" s="986"/>
      <c r="AO6" s="625">
        <f>IF($AC$10=0,0,($AC$19-$AC$20)/$AC$10*100)</f>
        <v>0</v>
      </c>
      <c r="AP6" s="142">
        <f>IF(ABS(AH6-AO6)&gt;0.006,"Пересчитать",0)</f>
        <v>0</v>
      </c>
      <c r="AR6" s="633">
        <f>4!$BF$18</f>
        <v>0</v>
      </c>
      <c r="AS6" s="622">
        <f>IF($V$10=0,0,($V$19-$V$20)/$V$10*100)</f>
        <v>0</v>
      </c>
      <c r="AT6" s="142">
        <f>IF(ABS(AR6-AS6)&gt;0.006,"Пересчитать",0)</f>
        <v>0</v>
      </c>
      <c r="AV6" s="143" t="s">
        <v>367</v>
      </c>
      <c r="AX6" s="986"/>
      <c r="AY6" s="625">
        <f>IF($W$10=0,0,($W$19-$W$20)/$W$10*100)</f>
        <v>0</v>
      </c>
      <c r="AZ6" s="142">
        <f>IF(ABS(AR6-AY6)&gt;0.006,"Пересчитать",0)</f>
        <v>0</v>
      </c>
      <c r="BB6" s="139">
        <f>COUNTIF(AP9,"&lt;&gt;0")</f>
        <v>0</v>
      </c>
      <c r="BC6" s="633">
        <f>4!$AO$18</f>
        <v>0</v>
      </c>
      <c r="BD6" s="622">
        <f>IF($P$10=0,0,($P$19-$P$20)/$P$10*100)</f>
        <v>0</v>
      </c>
      <c r="BE6" s="142">
        <f>IF(ABS(BC6-BD6)&gt;0.006,"Пересчитать",0)</f>
        <v>0</v>
      </c>
      <c r="BG6" s="143" t="s">
        <v>367</v>
      </c>
      <c r="BI6" s="986"/>
      <c r="BJ6" s="625">
        <f>IF($Q$10=0,0,($Q$19-$Q$20)/$Q$10*100)</f>
        <v>0</v>
      </c>
      <c r="BK6" s="142">
        <f>IF(ABS(BC6-BJ6)&gt;0.006,"Пересчитать",0)</f>
        <v>0</v>
      </c>
      <c r="BM6" s="633">
        <f>4!$X$18</f>
        <v>0</v>
      </c>
      <c r="BN6" s="622">
        <f>IF($J$10=0,0,($J$19-$J$20)/$J$10*100)</f>
        <v>0</v>
      </c>
      <c r="BO6" s="142">
        <f>IF(ABS(BM6-BN6)&gt;0.006,"Пересчитать",0)</f>
        <v>0</v>
      </c>
      <c r="BQ6" s="143" t="s">
        <v>367</v>
      </c>
      <c r="BS6" s="986"/>
      <c r="BT6" s="625">
        <f>IF($K$10=0,0,($K$19-$K$20)/$K$10*100)</f>
        <v>0</v>
      </c>
      <c r="BU6" s="142">
        <f>IF(ABS(BM6-BT6)&gt;0.006,"Пересчитать",0)</f>
        <v>0</v>
      </c>
      <c r="BW6" s="633">
        <f>4!$G$18</f>
        <v>0</v>
      </c>
      <c r="BX6" s="622">
        <f>IF($D$10=0,0,($D$19-$D$20)/$D$10*100)</f>
        <v>0</v>
      </c>
      <c r="BY6" s="142">
        <f>IF(ABS(BW6-BX6)&gt;0.006,"Пересчитать",0)</f>
        <v>0</v>
      </c>
      <c r="CA6" s="143" t="s">
        <v>367</v>
      </c>
      <c r="CC6" s="986"/>
      <c r="CD6" s="625">
        <f>IF($E$10=0,0,($E$19-$E$20)/$E$10*100)</f>
        <v>0</v>
      </c>
      <c r="CE6" s="142">
        <f>IF(ABS(BW6-CD6)&gt;0.006,"Пересчитать",0)</f>
        <v>0</v>
      </c>
    </row>
    <row r="7" spans="2:83" s="128" customFormat="1" ht="6" thickBot="1">
      <c r="B7" s="127"/>
      <c r="D7" s="129"/>
      <c r="E7" s="130"/>
      <c r="F7" s="634"/>
      <c r="G7" s="132"/>
      <c r="J7" s="129"/>
      <c r="K7" s="130"/>
      <c r="L7" s="634"/>
      <c r="M7" s="132"/>
      <c r="P7" s="129"/>
      <c r="Q7" s="130"/>
      <c r="R7" s="634"/>
      <c r="S7" s="132"/>
      <c r="V7" s="129"/>
      <c r="W7" s="130"/>
      <c r="X7" s="634"/>
      <c r="Y7" s="132"/>
      <c r="AB7" s="129"/>
      <c r="AC7" s="130"/>
      <c r="AD7" s="634"/>
      <c r="AE7" s="132"/>
      <c r="AH7" s="144"/>
      <c r="AI7" s="145"/>
      <c r="AJ7" s="146"/>
      <c r="AL7" s="147"/>
      <c r="AN7" s="148"/>
      <c r="AO7" s="145"/>
      <c r="AP7" s="149"/>
      <c r="AR7" s="144"/>
      <c r="AS7" s="145"/>
      <c r="AT7" s="146"/>
      <c r="AV7" s="147"/>
      <c r="AX7" s="148"/>
      <c r="AY7" s="145"/>
      <c r="AZ7" s="149"/>
      <c r="BB7" s="150"/>
      <c r="BC7" s="144"/>
      <c r="BD7" s="145"/>
      <c r="BE7" s="146"/>
      <c r="BG7" s="147"/>
      <c r="BI7" s="148"/>
      <c r="BJ7" s="145"/>
      <c r="BK7" s="149"/>
      <c r="BM7" s="144"/>
      <c r="BN7" s="145"/>
      <c r="BO7" s="146"/>
      <c r="BQ7" s="147"/>
      <c r="BS7" s="148"/>
      <c r="BT7" s="145"/>
      <c r="BU7" s="149"/>
      <c r="BW7" s="144"/>
      <c r="BX7" s="145"/>
      <c r="BY7" s="146"/>
      <c r="CA7" s="147"/>
      <c r="CC7" s="148"/>
      <c r="CD7" s="145"/>
      <c r="CE7" s="149"/>
    </row>
    <row r="8" spans="2:83" s="343" customFormat="1" ht="51.75" thickBot="1">
      <c r="B8" s="635" t="s">
        <v>51</v>
      </c>
      <c r="C8" s="636" t="s">
        <v>148</v>
      </c>
      <c r="D8" s="637" t="s">
        <v>368</v>
      </c>
      <c r="E8" s="638" t="s">
        <v>369</v>
      </c>
      <c r="F8" s="639" t="s">
        <v>370</v>
      </c>
      <c r="G8" s="639" t="s">
        <v>371</v>
      </c>
      <c r="H8" s="640"/>
      <c r="I8" s="640"/>
      <c r="J8" s="637" t="s">
        <v>368</v>
      </c>
      <c r="K8" s="638" t="s">
        <v>369</v>
      </c>
      <c r="L8" s="639" t="s">
        <v>370</v>
      </c>
      <c r="M8" s="639" t="s">
        <v>371</v>
      </c>
      <c r="N8" s="640"/>
      <c r="O8" s="640"/>
      <c r="P8" s="637" t="s">
        <v>368</v>
      </c>
      <c r="Q8" s="638" t="s">
        <v>369</v>
      </c>
      <c r="R8" s="639" t="s">
        <v>370</v>
      </c>
      <c r="S8" s="639" t="s">
        <v>371</v>
      </c>
      <c r="T8" s="640"/>
      <c r="U8" s="640"/>
      <c r="V8" s="637" t="s">
        <v>368</v>
      </c>
      <c r="W8" s="638" t="s">
        <v>369</v>
      </c>
      <c r="X8" s="639" t="s">
        <v>370</v>
      </c>
      <c r="Y8" s="639" t="s">
        <v>371</v>
      </c>
      <c r="Z8" s="640"/>
      <c r="AA8" s="640"/>
      <c r="AB8" s="637" t="s">
        <v>368</v>
      </c>
      <c r="AC8" s="638" t="s">
        <v>369</v>
      </c>
      <c r="AD8" s="639" t="s">
        <v>370</v>
      </c>
      <c r="AE8" s="639" t="s">
        <v>371</v>
      </c>
      <c r="AH8" s="350" t="s">
        <v>372</v>
      </c>
      <c r="AI8" s="351" t="s">
        <v>373</v>
      </c>
      <c r="AJ8" s="352" t="s">
        <v>374</v>
      </c>
      <c r="AK8" s="353"/>
      <c r="AL8" s="352" t="s">
        <v>375</v>
      </c>
      <c r="AN8" s="350" t="s">
        <v>376</v>
      </c>
      <c r="AO8" s="351" t="s">
        <v>377</v>
      </c>
      <c r="AP8" s="352" t="s">
        <v>374</v>
      </c>
      <c r="AR8" s="350" t="s">
        <v>372</v>
      </c>
      <c r="AS8" s="351" t="s">
        <v>373</v>
      </c>
      <c r="AT8" s="352" t="s">
        <v>374</v>
      </c>
      <c r="AU8" s="353"/>
      <c r="AV8" s="352" t="s">
        <v>375</v>
      </c>
      <c r="AX8" s="350" t="s">
        <v>376</v>
      </c>
      <c r="AY8" s="351" t="s">
        <v>377</v>
      </c>
      <c r="AZ8" s="352" t="s">
        <v>374</v>
      </c>
      <c r="BB8" s="344"/>
      <c r="BC8" s="350" t="s">
        <v>372</v>
      </c>
      <c r="BD8" s="351" t="s">
        <v>373</v>
      </c>
      <c r="BE8" s="352" t="s">
        <v>374</v>
      </c>
      <c r="BF8" s="353"/>
      <c r="BG8" s="352" t="s">
        <v>375</v>
      </c>
      <c r="BI8" s="350" t="s">
        <v>376</v>
      </c>
      <c r="BJ8" s="351" t="s">
        <v>377</v>
      </c>
      <c r="BK8" s="352" t="s">
        <v>374</v>
      </c>
      <c r="BM8" s="350" t="s">
        <v>372</v>
      </c>
      <c r="BN8" s="351" t="s">
        <v>373</v>
      </c>
      <c r="BO8" s="352" t="s">
        <v>374</v>
      </c>
      <c r="BP8" s="353"/>
      <c r="BQ8" s="352" t="s">
        <v>375</v>
      </c>
      <c r="BS8" s="350" t="s">
        <v>376</v>
      </c>
      <c r="BT8" s="351" t="s">
        <v>377</v>
      </c>
      <c r="BU8" s="352" t="s">
        <v>374</v>
      </c>
      <c r="BW8" s="350" t="s">
        <v>372</v>
      </c>
      <c r="BX8" s="351" t="s">
        <v>373</v>
      </c>
      <c r="BY8" s="352" t="s">
        <v>374</v>
      </c>
      <c r="BZ8" s="353"/>
      <c r="CA8" s="352" t="s">
        <v>375</v>
      </c>
      <c r="CC8" s="350" t="s">
        <v>376</v>
      </c>
      <c r="CD8" s="351" t="s">
        <v>377</v>
      </c>
      <c r="CE8" s="352" t="s">
        <v>374</v>
      </c>
    </row>
    <row r="9" spans="2:83" s="377" customFormat="1" ht="16.5" customHeight="1" thickBot="1">
      <c r="B9" s="641">
        <v>1</v>
      </c>
      <c r="C9" s="641">
        <v>2</v>
      </c>
      <c r="D9" s="642">
        <v>3</v>
      </c>
      <c r="E9" s="641">
        <v>4</v>
      </c>
      <c r="F9" s="641">
        <v>5</v>
      </c>
      <c r="G9" s="641">
        <v>6</v>
      </c>
      <c r="H9" s="640"/>
      <c r="I9" s="640"/>
      <c r="J9" s="642">
        <v>7</v>
      </c>
      <c r="K9" s="641">
        <v>8</v>
      </c>
      <c r="L9" s="641">
        <v>9</v>
      </c>
      <c r="M9" s="641">
        <v>10</v>
      </c>
      <c r="N9" s="640"/>
      <c r="O9" s="640"/>
      <c r="P9" s="642">
        <v>11</v>
      </c>
      <c r="Q9" s="641">
        <v>12</v>
      </c>
      <c r="R9" s="641">
        <v>13</v>
      </c>
      <c r="S9" s="641">
        <v>14</v>
      </c>
      <c r="T9" s="640"/>
      <c r="U9" s="640"/>
      <c r="V9" s="642">
        <v>15</v>
      </c>
      <c r="W9" s="641">
        <v>16</v>
      </c>
      <c r="X9" s="641">
        <v>17</v>
      </c>
      <c r="Y9" s="641">
        <v>18</v>
      </c>
      <c r="Z9" s="640"/>
      <c r="AA9" s="640"/>
      <c r="AB9" s="642">
        <v>19</v>
      </c>
      <c r="AC9" s="641">
        <v>20</v>
      </c>
      <c r="AD9" s="641">
        <v>21</v>
      </c>
      <c r="AE9" s="641">
        <v>22</v>
      </c>
      <c r="AH9" s="643">
        <f>4!$BW$7*1000</f>
        <v>0</v>
      </c>
      <c r="AI9" s="623">
        <f>$AB$10</f>
        <v>0</v>
      </c>
      <c r="AJ9" s="624">
        <f>IF(ABS($AB$10-$AB$19-$AB$23)&gt;0.01,"Пересчитать",0)</f>
        <v>0</v>
      </c>
      <c r="AL9" s="151">
        <f>IF(IF(AND(ABS(AH9-AI9)&lt;0.01),(ABS(AN9-AO9)&lt;0.01)),0,"Пересчитать")</f>
        <v>0</v>
      </c>
      <c r="AN9" s="644">
        <f>5!$BW$7</f>
        <v>0</v>
      </c>
      <c r="AO9" s="626">
        <f>$AC$10</f>
        <v>0</v>
      </c>
      <c r="AP9" s="624">
        <f>IF(ABS($AC$10-$AC$19-$AC$23)&gt;0.01,"Пересчитать",0)</f>
        <v>0</v>
      </c>
      <c r="AR9" s="643">
        <f>4!$BF$7*1000</f>
        <v>0</v>
      </c>
      <c r="AS9" s="623">
        <f>$V$10</f>
        <v>0</v>
      </c>
      <c r="AT9" s="624">
        <f>IF(ABS($V$10-$V$19-$V$23)&gt;0.01,"Пересчитать",0)</f>
        <v>0</v>
      </c>
      <c r="AV9" s="151">
        <f>IF(IF(AND(ABS(AR9-AS9)&lt;0.01),(ABS(AX9-AY9)&lt;0.01)),0,"Пересчитать")</f>
        <v>0</v>
      </c>
      <c r="AX9" s="644">
        <f>5!$BF$7</f>
        <v>0</v>
      </c>
      <c r="AY9" s="626">
        <f>$W$10</f>
        <v>0</v>
      </c>
      <c r="AZ9" s="624">
        <f>IF(ABS($W$10-$W$19-$W$23)&gt;0.01,"Пересчитать",0)</f>
        <v>0</v>
      </c>
      <c r="BB9" s="139">
        <f>COUNTIF(AP6,"&lt;&gt;0")</f>
        <v>0</v>
      </c>
      <c r="BC9" s="643">
        <f>4!$AO$7*1000</f>
        <v>0</v>
      </c>
      <c r="BD9" s="623">
        <f>$P$10</f>
        <v>0</v>
      </c>
      <c r="BE9" s="624">
        <f>IF(ABS($P$10-$P$19-$P$23)&gt;0.01,"Пересчитать",0)</f>
        <v>0</v>
      </c>
      <c r="BG9" s="151">
        <f>IF(IF(AND(ABS(BC9-BD9)&lt;0.01),(ABS(BI9-BJ9)&lt;0.01)),0,"Пересчитать")</f>
        <v>0</v>
      </c>
      <c r="BI9" s="644">
        <f>5!$AO$7</f>
        <v>0</v>
      </c>
      <c r="BJ9" s="626">
        <f>$Q$10</f>
        <v>0</v>
      </c>
      <c r="BK9" s="624">
        <f>IF(ABS($Q$10-$Q$19-$Q$23)&gt;0.01,"Пересчитать",0)</f>
        <v>0</v>
      </c>
      <c r="BM9" s="643">
        <f>4!$X$7*1000</f>
        <v>0</v>
      </c>
      <c r="BN9" s="623">
        <f>$J$10</f>
        <v>0</v>
      </c>
      <c r="BO9" s="624">
        <f>IF(ABS($J$10-$J$19-$J$23)&gt;0.01,"Пересчитать",0)</f>
        <v>0</v>
      </c>
      <c r="BQ9" s="151">
        <f>IF(IF(AND(ABS(BM9-BN9)&lt;0.01),(ABS(BS9-BT9)&lt;0.01)),0,"Пересчитать")</f>
        <v>0</v>
      </c>
      <c r="BS9" s="644">
        <f>5!$X$7</f>
        <v>0</v>
      </c>
      <c r="BT9" s="626">
        <f>$K$10</f>
        <v>0</v>
      </c>
      <c r="BU9" s="624">
        <f>IF(ABS($K$10-$K$19-$K$23)&gt;0.01,"Пересчитать",0)</f>
        <v>0</v>
      </c>
      <c r="BW9" s="643">
        <f>4!$G$7*1000</f>
        <v>0</v>
      </c>
      <c r="BX9" s="623">
        <f>$D$10</f>
        <v>0</v>
      </c>
      <c r="BY9" s="624">
        <f>IF(ABS($D$10-$D$19-$D$23)&gt;0.01,"Пересчитать",0)</f>
        <v>0</v>
      </c>
      <c r="CA9" s="151">
        <f>IF(IF(AND(ABS(BW9-BX9)&lt;0.01),(ABS(CC9-CD9)&lt;0.01)),0,"Пересчитать")</f>
        <v>0</v>
      </c>
      <c r="CC9" s="644">
        <f>5!$G$7</f>
        <v>0</v>
      </c>
      <c r="CD9" s="626">
        <f>$E$10</f>
        <v>0</v>
      </c>
      <c r="CE9" s="624">
        <f>IF(ABS($E$10-$E$19-$E$23)&gt;0.01,"Пересчитать",0)</f>
        <v>0</v>
      </c>
    </row>
    <row r="10" spans="2:31" ht="15.75">
      <c r="B10" s="645" t="s">
        <v>1</v>
      </c>
      <c r="C10" s="646" t="s">
        <v>378</v>
      </c>
      <c r="D10" s="647">
        <f>SUM(D12:D13)</f>
        <v>0</v>
      </c>
      <c r="E10" s="648">
        <f>SUM(E12:E13)</f>
        <v>0</v>
      </c>
      <c r="F10" s="648">
        <f>SUM(F12:F13)</f>
        <v>0</v>
      </c>
      <c r="G10" s="647">
        <f>SUM(G12:G13)</f>
        <v>0</v>
      </c>
      <c r="J10" s="647">
        <f>SUM(J12:J13)</f>
        <v>0</v>
      </c>
      <c r="K10" s="648">
        <f>SUM(K12:K13)</f>
        <v>0</v>
      </c>
      <c r="L10" s="648">
        <f>SUM(L12:L13)</f>
        <v>0</v>
      </c>
      <c r="M10" s="647">
        <f>SUM(M12:M13)</f>
        <v>0</v>
      </c>
      <c r="P10" s="647">
        <f>SUM(P12:P13)</f>
        <v>0</v>
      </c>
      <c r="Q10" s="648">
        <f>SUM(Q12:Q13)</f>
        <v>0</v>
      </c>
      <c r="R10" s="648">
        <f>SUM(R12:R13)</f>
        <v>0</v>
      </c>
      <c r="S10" s="647">
        <f>SUM(S12:S13)</f>
        <v>0</v>
      </c>
      <c r="V10" s="647">
        <f>SUM(V12:V13)</f>
        <v>0</v>
      </c>
      <c r="W10" s="648">
        <f>SUM(W12:W13)</f>
        <v>0</v>
      </c>
      <c r="X10" s="648">
        <f>SUM(X12:X13)</f>
        <v>0</v>
      </c>
      <c r="Y10" s="647">
        <f>SUM(Y12:Y13)</f>
        <v>0</v>
      </c>
      <c r="AB10" s="647">
        <f>SUM(AB12:AB13)</f>
        <v>0</v>
      </c>
      <c r="AC10" s="648">
        <f>SUM(AC12:AC13)</f>
        <v>0</v>
      </c>
      <c r="AD10" s="648">
        <f>SUM(AD12:AD13)</f>
        <v>0</v>
      </c>
      <c r="AE10" s="647">
        <f>SUM(AE12:AE13)</f>
        <v>0</v>
      </c>
    </row>
    <row r="11" spans="2:44" s="342" customFormat="1" ht="12.75">
      <c r="B11" s="649"/>
      <c r="C11" s="650" t="s">
        <v>379</v>
      </c>
      <c r="D11" s="647"/>
      <c r="E11" s="651"/>
      <c r="F11" s="651"/>
      <c r="G11" s="647"/>
      <c r="H11" s="128"/>
      <c r="I11" s="128"/>
      <c r="J11" s="647"/>
      <c r="K11" s="651"/>
      <c r="L11" s="651"/>
      <c r="M11" s="647"/>
      <c r="N11" s="128"/>
      <c r="O11" s="128"/>
      <c r="P11" s="647"/>
      <c r="Q11" s="651"/>
      <c r="R11" s="651"/>
      <c r="S11" s="647"/>
      <c r="T11" s="128"/>
      <c r="U11" s="128"/>
      <c r="V11" s="647"/>
      <c r="W11" s="651"/>
      <c r="X11" s="651"/>
      <c r="Y11" s="647"/>
      <c r="Z11" s="128"/>
      <c r="AA11" s="128"/>
      <c r="AB11" s="647"/>
      <c r="AC11" s="651"/>
      <c r="AD11" s="651"/>
      <c r="AE11" s="647"/>
      <c r="AH11" s="827"/>
      <c r="AI11" s="827"/>
      <c r="AJ11" s="827"/>
      <c r="AK11" s="827"/>
      <c r="AL11" s="827"/>
      <c r="AM11" s="827"/>
      <c r="AN11" s="827"/>
      <c r="AO11" s="827"/>
      <c r="AP11" s="827"/>
      <c r="AQ11" s="827"/>
      <c r="AR11" s="827"/>
    </row>
    <row r="12" spans="2:76" ht="15.75" customHeight="1">
      <c r="B12" s="645" t="s">
        <v>209</v>
      </c>
      <c r="C12" s="652" t="s">
        <v>380</v>
      </c>
      <c r="D12" s="651">
        <f>SUM(D64,D99,D134,D169)</f>
        <v>0</v>
      </c>
      <c r="E12" s="651">
        <f>SUM(E64,E99,E134,E169)</f>
        <v>0</v>
      </c>
      <c r="F12" s="651">
        <f>SUM(F64,F99,F134,F169)</f>
        <v>0</v>
      </c>
      <c r="G12" s="651">
        <f>SUM(G64,G99,G134,G169)</f>
        <v>0</v>
      </c>
      <c r="J12" s="651">
        <f>SUM(J64,J99,J134,J169)</f>
        <v>0</v>
      </c>
      <c r="K12" s="651">
        <f>SUM(K64,K99,K134,K169)</f>
        <v>0</v>
      </c>
      <c r="L12" s="651">
        <f>SUM(L64,L99,L134,L169)</f>
        <v>0</v>
      </c>
      <c r="M12" s="651">
        <f>SUM(M64,M99,M134,M169)</f>
        <v>0</v>
      </c>
      <c r="P12" s="651">
        <f>SUM(P64,P99,P134,P169)</f>
        <v>0</v>
      </c>
      <c r="Q12" s="651">
        <f>SUM(Q64,Q99,Q134,Q169)</f>
        <v>0</v>
      </c>
      <c r="R12" s="651">
        <f>SUM(R64,R99,R134,R169)</f>
        <v>0</v>
      </c>
      <c r="S12" s="651">
        <f>SUM(S64,S99,S134,S169)</f>
        <v>0</v>
      </c>
      <c r="V12" s="651">
        <f>SUM(V64,V99,V134,V169)</f>
        <v>0</v>
      </c>
      <c r="W12" s="651">
        <f>SUM(W64,W99,W134,W169)</f>
        <v>0</v>
      </c>
      <c r="X12" s="651">
        <f>SUM(X64,X99,X134,X169)</f>
        <v>0</v>
      </c>
      <c r="Y12" s="651">
        <f>SUM(Y64,Y99,Y134,Y169)</f>
        <v>0</v>
      </c>
      <c r="AB12" s="651">
        <f>SUM(AB64,AB99,AB134,AB169)</f>
        <v>0</v>
      </c>
      <c r="AC12" s="651">
        <f>SUM(AC64,AC99,AC134,AC169)</f>
        <v>0</v>
      </c>
      <c r="AD12" s="651">
        <f>SUM(AD64,AD99,AD134,AD169)</f>
        <v>0</v>
      </c>
      <c r="AE12" s="651">
        <f>SUM(AE64,AE99,AE134,AE169)</f>
        <v>0</v>
      </c>
      <c r="AH12" s="653"/>
      <c r="AI12" s="653"/>
      <c r="AR12" s="653"/>
      <c r="AS12" s="653"/>
      <c r="BC12" s="653"/>
      <c r="BD12" s="653"/>
      <c r="BM12" s="653"/>
      <c r="BN12" s="653"/>
      <c r="BW12" s="653"/>
      <c r="BX12" s="653"/>
    </row>
    <row r="13" spans="2:31" ht="15.75">
      <c r="B13" s="645" t="s">
        <v>210</v>
      </c>
      <c r="C13" s="654" t="s">
        <v>381</v>
      </c>
      <c r="D13" s="647">
        <f>SUM(D15:D18)</f>
        <v>0</v>
      </c>
      <c r="E13" s="647">
        <f>SUM(E15:E18)</f>
        <v>0</v>
      </c>
      <c r="F13" s="647">
        <f>SUM(F15:F18)</f>
        <v>0</v>
      </c>
      <c r="G13" s="647">
        <f>SUM(G15:G18)</f>
        <v>0</v>
      </c>
      <c r="J13" s="647">
        <f>SUM(J15:J18)</f>
        <v>0</v>
      </c>
      <c r="K13" s="647">
        <f>SUM(K15:K18)</f>
        <v>0</v>
      </c>
      <c r="L13" s="647">
        <f>SUM(L15:L18)</f>
        <v>0</v>
      </c>
      <c r="M13" s="647">
        <f>SUM(M15:M18)</f>
        <v>0</v>
      </c>
      <c r="P13" s="647">
        <f>SUM(P15:P18)</f>
        <v>0</v>
      </c>
      <c r="Q13" s="647">
        <f>SUM(Q15:Q18)</f>
        <v>0</v>
      </c>
      <c r="R13" s="647">
        <f>SUM(R15:R18)</f>
        <v>0</v>
      </c>
      <c r="S13" s="647">
        <f>SUM(S15:S18)</f>
        <v>0</v>
      </c>
      <c r="V13" s="647">
        <f>SUM(V15:V18)</f>
        <v>0</v>
      </c>
      <c r="W13" s="647">
        <f>SUM(W15:W18)</f>
        <v>0</v>
      </c>
      <c r="X13" s="647">
        <f>SUM(X15:X18)</f>
        <v>0</v>
      </c>
      <c r="Y13" s="647">
        <f>SUM(Y15:Y18)</f>
        <v>0</v>
      </c>
      <c r="AB13" s="647">
        <f>SUM(AB15:AB18)</f>
        <v>0</v>
      </c>
      <c r="AC13" s="647">
        <f>SUM(AC15:AC18)</f>
        <v>0</v>
      </c>
      <c r="AD13" s="647">
        <f>SUM(AD15:AD18)</f>
        <v>0</v>
      </c>
      <c r="AE13" s="647">
        <f>SUM(AE15:AE18)</f>
        <v>0</v>
      </c>
    </row>
    <row r="14" spans="2:31" s="342" customFormat="1" ht="12.75">
      <c r="B14" s="649"/>
      <c r="C14" s="650" t="s">
        <v>379</v>
      </c>
      <c r="D14" s="647"/>
      <c r="E14" s="651"/>
      <c r="F14" s="651"/>
      <c r="G14" s="647"/>
      <c r="H14" s="128"/>
      <c r="I14" s="128"/>
      <c r="J14" s="647"/>
      <c r="K14" s="651"/>
      <c r="L14" s="651"/>
      <c r="M14" s="647"/>
      <c r="N14" s="128"/>
      <c r="O14" s="128"/>
      <c r="P14" s="647"/>
      <c r="Q14" s="651"/>
      <c r="R14" s="651"/>
      <c r="S14" s="647"/>
      <c r="T14" s="128"/>
      <c r="U14" s="128"/>
      <c r="V14" s="647"/>
      <c r="W14" s="651"/>
      <c r="X14" s="651"/>
      <c r="Y14" s="647"/>
      <c r="Z14" s="128"/>
      <c r="AA14" s="128"/>
      <c r="AB14" s="647"/>
      <c r="AC14" s="651"/>
      <c r="AD14" s="651"/>
      <c r="AE14" s="647"/>
    </row>
    <row r="15" spans="2:83" ht="15.75">
      <c r="B15" s="645" t="s">
        <v>382</v>
      </c>
      <c r="C15" s="378">
        <f>B6</f>
        <v>0</v>
      </c>
      <c r="D15" s="647">
        <f aca="true" t="shared" si="0" ref="D15:G18">SUM(D67,D102,D137,D172)</f>
        <v>0</v>
      </c>
      <c r="E15" s="647">
        <f t="shared" si="0"/>
        <v>0</v>
      </c>
      <c r="F15" s="647">
        <f t="shared" si="0"/>
        <v>0</v>
      </c>
      <c r="G15" s="647">
        <f t="shared" si="0"/>
        <v>0</v>
      </c>
      <c r="H15" s="132"/>
      <c r="I15" s="132"/>
      <c r="J15" s="647">
        <f aca="true" t="shared" si="1" ref="J15:M18">SUM(J67,J102,J137,J172)</f>
        <v>0</v>
      </c>
      <c r="K15" s="647">
        <f>SUM(K67,K102,K137,K172)</f>
        <v>0</v>
      </c>
      <c r="L15" s="647">
        <f t="shared" si="1"/>
        <v>0</v>
      </c>
      <c r="M15" s="647">
        <f t="shared" si="1"/>
        <v>0</v>
      </c>
      <c r="N15" s="132"/>
      <c r="O15" s="132"/>
      <c r="P15" s="647">
        <f aca="true" t="shared" si="2" ref="P15:S18">SUM(P67,P102,P137,P172)</f>
        <v>0</v>
      </c>
      <c r="Q15" s="647">
        <f t="shared" si="2"/>
        <v>0</v>
      </c>
      <c r="R15" s="647">
        <f t="shared" si="2"/>
        <v>0</v>
      </c>
      <c r="S15" s="647">
        <f t="shared" si="2"/>
        <v>0</v>
      </c>
      <c r="T15" s="132"/>
      <c r="U15" s="132"/>
      <c r="V15" s="647">
        <f aca="true" t="shared" si="3" ref="V15:Y18">SUM(V67,V102,V137,V172)</f>
        <v>0</v>
      </c>
      <c r="W15" s="647">
        <f t="shared" si="3"/>
        <v>0</v>
      </c>
      <c r="X15" s="647">
        <f t="shared" si="3"/>
        <v>0</v>
      </c>
      <c r="Y15" s="647">
        <f t="shared" si="3"/>
        <v>0</v>
      </c>
      <c r="Z15" s="132"/>
      <c r="AA15" s="132"/>
      <c r="AB15" s="647">
        <f aca="true" t="shared" si="4" ref="AB15:AE18">SUM(AB67,AB102,AB137,AB172)</f>
        <v>0</v>
      </c>
      <c r="AC15" s="647">
        <f t="shared" si="4"/>
        <v>0</v>
      </c>
      <c r="AD15" s="647">
        <f t="shared" si="4"/>
        <v>0</v>
      </c>
      <c r="AE15" s="647">
        <f t="shared" si="4"/>
        <v>0</v>
      </c>
      <c r="AF15" s="342"/>
      <c r="AG15" s="342"/>
      <c r="AH15" s="342"/>
      <c r="AI15" s="342"/>
      <c r="AJ15" s="342"/>
      <c r="AK15" s="342"/>
      <c r="AL15" s="342"/>
      <c r="AM15" s="342"/>
      <c r="AN15" s="342"/>
      <c r="AO15" s="342"/>
      <c r="AP15" s="342"/>
      <c r="AQ15" s="342"/>
      <c r="AR15" s="342"/>
      <c r="AS15" s="342"/>
      <c r="AT15" s="342"/>
      <c r="AU15" s="342"/>
      <c r="AV15" s="342"/>
      <c r="AW15" s="342"/>
      <c r="AX15" s="342"/>
      <c r="AY15" s="342"/>
      <c r="AZ15" s="342"/>
      <c r="BC15" s="342"/>
      <c r="BD15" s="342"/>
      <c r="BE15" s="342"/>
      <c r="BF15" s="342"/>
      <c r="BG15" s="342"/>
      <c r="BH15" s="342"/>
      <c r="BI15" s="342"/>
      <c r="BJ15" s="342"/>
      <c r="BK15" s="342"/>
      <c r="BM15" s="342"/>
      <c r="BN15" s="342"/>
      <c r="BO15" s="342"/>
      <c r="BP15" s="342"/>
      <c r="BQ15" s="342"/>
      <c r="BR15" s="342"/>
      <c r="BS15" s="342"/>
      <c r="BT15" s="342"/>
      <c r="BU15" s="342"/>
      <c r="BW15" s="342"/>
      <c r="BX15" s="342"/>
      <c r="BY15" s="342"/>
      <c r="BZ15" s="342"/>
      <c r="CA15" s="342"/>
      <c r="CB15" s="342"/>
      <c r="CC15" s="342"/>
      <c r="CD15" s="342"/>
      <c r="CE15" s="342"/>
    </row>
    <row r="16" spans="2:83" ht="15.75">
      <c r="B16" s="645" t="s">
        <v>383</v>
      </c>
      <c r="C16" s="378"/>
      <c r="D16" s="647">
        <f t="shared" si="0"/>
        <v>0</v>
      </c>
      <c r="E16" s="647">
        <f t="shared" si="0"/>
        <v>0</v>
      </c>
      <c r="F16" s="647">
        <f t="shared" si="0"/>
        <v>0</v>
      </c>
      <c r="G16" s="647">
        <f t="shared" si="0"/>
        <v>0</v>
      </c>
      <c r="H16" s="132"/>
      <c r="I16" s="132"/>
      <c r="J16" s="647">
        <f t="shared" si="1"/>
        <v>0</v>
      </c>
      <c r="K16" s="647">
        <f t="shared" si="1"/>
        <v>0</v>
      </c>
      <c r="L16" s="647">
        <f t="shared" si="1"/>
        <v>0</v>
      </c>
      <c r="M16" s="647">
        <f t="shared" si="1"/>
        <v>0</v>
      </c>
      <c r="N16" s="132"/>
      <c r="O16" s="132"/>
      <c r="P16" s="647">
        <f t="shared" si="2"/>
        <v>0</v>
      </c>
      <c r="Q16" s="647">
        <f t="shared" si="2"/>
        <v>0</v>
      </c>
      <c r="R16" s="647">
        <f t="shared" si="2"/>
        <v>0</v>
      </c>
      <c r="S16" s="647">
        <f t="shared" si="2"/>
        <v>0</v>
      </c>
      <c r="T16" s="132"/>
      <c r="U16" s="132"/>
      <c r="V16" s="647">
        <f t="shared" si="3"/>
        <v>0</v>
      </c>
      <c r="W16" s="647">
        <f t="shared" si="3"/>
        <v>0</v>
      </c>
      <c r="X16" s="647">
        <f t="shared" si="3"/>
        <v>0</v>
      </c>
      <c r="Y16" s="647">
        <f t="shared" si="3"/>
        <v>0</v>
      </c>
      <c r="Z16" s="132"/>
      <c r="AA16" s="132"/>
      <c r="AB16" s="647">
        <f t="shared" si="4"/>
        <v>0</v>
      </c>
      <c r="AC16" s="647">
        <f t="shared" si="4"/>
        <v>0</v>
      </c>
      <c r="AD16" s="647">
        <f t="shared" si="4"/>
        <v>0</v>
      </c>
      <c r="AE16" s="647">
        <f t="shared" si="4"/>
        <v>0</v>
      </c>
      <c r="AF16" s="342"/>
      <c r="AG16" s="342"/>
      <c r="AH16" s="342"/>
      <c r="AI16" s="342"/>
      <c r="AJ16" s="342"/>
      <c r="AK16" s="342"/>
      <c r="AL16" s="342"/>
      <c r="AM16" s="342"/>
      <c r="AN16" s="342"/>
      <c r="AO16" s="342"/>
      <c r="AP16" s="342"/>
      <c r="AQ16" s="342"/>
      <c r="AR16" s="342"/>
      <c r="AS16" s="342"/>
      <c r="AT16" s="342"/>
      <c r="AU16" s="342"/>
      <c r="AV16" s="342"/>
      <c r="AW16" s="342"/>
      <c r="AX16" s="342"/>
      <c r="AY16" s="342"/>
      <c r="AZ16" s="342"/>
      <c r="BC16" s="342"/>
      <c r="BD16" s="342"/>
      <c r="BE16" s="342"/>
      <c r="BF16" s="342"/>
      <c r="BG16" s="342"/>
      <c r="BH16" s="342"/>
      <c r="BI16" s="342"/>
      <c r="BJ16" s="342"/>
      <c r="BK16" s="342"/>
      <c r="BM16" s="342"/>
      <c r="BN16" s="342"/>
      <c r="BO16" s="342"/>
      <c r="BP16" s="342"/>
      <c r="BQ16" s="342"/>
      <c r="BR16" s="342"/>
      <c r="BS16" s="342"/>
      <c r="BT16" s="342"/>
      <c r="BU16" s="342"/>
      <c r="BW16" s="342"/>
      <c r="BX16" s="342"/>
      <c r="BY16" s="342"/>
      <c r="BZ16" s="342"/>
      <c r="CA16" s="342"/>
      <c r="CB16" s="342"/>
      <c r="CC16" s="342"/>
      <c r="CD16" s="342"/>
      <c r="CE16" s="342"/>
    </row>
    <row r="17" spans="2:83" ht="15.75">
      <c r="B17" s="645" t="s">
        <v>384</v>
      </c>
      <c r="C17" s="378"/>
      <c r="D17" s="647">
        <f t="shared" si="0"/>
        <v>0</v>
      </c>
      <c r="E17" s="647">
        <f t="shared" si="0"/>
        <v>0</v>
      </c>
      <c r="F17" s="647">
        <f t="shared" si="0"/>
        <v>0</v>
      </c>
      <c r="G17" s="647">
        <f t="shared" si="0"/>
        <v>0</v>
      </c>
      <c r="H17" s="132"/>
      <c r="I17" s="132"/>
      <c r="J17" s="647">
        <f t="shared" si="1"/>
        <v>0</v>
      </c>
      <c r="K17" s="647">
        <f t="shared" si="1"/>
        <v>0</v>
      </c>
      <c r="L17" s="647">
        <f t="shared" si="1"/>
        <v>0</v>
      </c>
      <c r="M17" s="647">
        <f t="shared" si="1"/>
        <v>0</v>
      </c>
      <c r="N17" s="132"/>
      <c r="O17" s="132"/>
      <c r="P17" s="647">
        <f t="shared" si="2"/>
        <v>0</v>
      </c>
      <c r="Q17" s="647">
        <f t="shared" si="2"/>
        <v>0</v>
      </c>
      <c r="R17" s="647">
        <f t="shared" si="2"/>
        <v>0</v>
      </c>
      <c r="S17" s="647">
        <f t="shared" si="2"/>
        <v>0</v>
      </c>
      <c r="T17" s="132"/>
      <c r="U17" s="132"/>
      <c r="V17" s="647">
        <f t="shared" si="3"/>
        <v>0</v>
      </c>
      <c r="W17" s="647">
        <f t="shared" si="3"/>
        <v>0</v>
      </c>
      <c r="X17" s="647">
        <f t="shared" si="3"/>
        <v>0</v>
      </c>
      <c r="Y17" s="647">
        <f t="shared" si="3"/>
        <v>0</v>
      </c>
      <c r="Z17" s="132"/>
      <c r="AA17" s="132"/>
      <c r="AB17" s="647">
        <f t="shared" si="4"/>
        <v>0</v>
      </c>
      <c r="AC17" s="647">
        <f t="shared" si="4"/>
        <v>0</v>
      </c>
      <c r="AD17" s="647">
        <f t="shared" si="4"/>
        <v>0</v>
      </c>
      <c r="AE17" s="647">
        <f t="shared" si="4"/>
        <v>0</v>
      </c>
      <c r="AF17" s="342"/>
      <c r="AG17" s="342"/>
      <c r="AH17" s="342"/>
      <c r="AI17" s="342"/>
      <c r="AJ17" s="342"/>
      <c r="AK17" s="342"/>
      <c r="AL17" s="342"/>
      <c r="AM17" s="342"/>
      <c r="AN17" s="342"/>
      <c r="AO17" s="342"/>
      <c r="AP17" s="342"/>
      <c r="AQ17" s="342"/>
      <c r="AR17" s="342"/>
      <c r="AS17" s="342"/>
      <c r="AT17" s="342"/>
      <c r="AU17" s="342"/>
      <c r="AV17" s="342"/>
      <c r="AW17" s="342"/>
      <c r="AX17" s="342"/>
      <c r="AY17" s="342"/>
      <c r="AZ17" s="342"/>
      <c r="BC17" s="342"/>
      <c r="BD17" s="342"/>
      <c r="BE17" s="342"/>
      <c r="BF17" s="342"/>
      <c r="BG17" s="342"/>
      <c r="BH17" s="342"/>
      <c r="BI17" s="342"/>
      <c r="BJ17" s="342"/>
      <c r="BK17" s="342"/>
      <c r="BM17" s="342"/>
      <c r="BN17" s="342"/>
      <c r="BO17" s="342"/>
      <c r="BP17" s="342"/>
      <c r="BQ17" s="342"/>
      <c r="BR17" s="342"/>
      <c r="BS17" s="342"/>
      <c r="BT17" s="342"/>
      <c r="BU17" s="342"/>
      <c r="BW17" s="342"/>
      <c r="BX17" s="342"/>
      <c r="BY17" s="342"/>
      <c r="BZ17" s="342"/>
      <c r="CA17" s="342"/>
      <c r="CB17" s="342"/>
      <c r="CC17" s="342"/>
      <c r="CD17" s="342"/>
      <c r="CE17" s="342"/>
    </row>
    <row r="18" spans="2:31" ht="15.75">
      <c r="B18" s="645" t="s">
        <v>385</v>
      </c>
      <c r="C18" s="378"/>
      <c r="D18" s="647">
        <f t="shared" si="0"/>
        <v>0</v>
      </c>
      <c r="E18" s="647">
        <f t="shared" si="0"/>
        <v>0</v>
      </c>
      <c r="F18" s="647">
        <f t="shared" si="0"/>
        <v>0</v>
      </c>
      <c r="G18" s="647">
        <f t="shared" si="0"/>
        <v>0</v>
      </c>
      <c r="H18" s="132"/>
      <c r="I18" s="132"/>
      <c r="J18" s="647">
        <f t="shared" si="1"/>
        <v>0</v>
      </c>
      <c r="K18" s="647">
        <f t="shared" si="1"/>
        <v>0</v>
      </c>
      <c r="L18" s="647">
        <f t="shared" si="1"/>
        <v>0</v>
      </c>
      <c r="M18" s="647">
        <f t="shared" si="1"/>
        <v>0</v>
      </c>
      <c r="N18" s="132"/>
      <c r="O18" s="132"/>
      <c r="P18" s="647">
        <f t="shared" si="2"/>
        <v>0</v>
      </c>
      <c r="Q18" s="647">
        <f t="shared" si="2"/>
        <v>0</v>
      </c>
      <c r="R18" s="647">
        <f t="shared" si="2"/>
        <v>0</v>
      </c>
      <c r="S18" s="647">
        <f t="shared" si="2"/>
        <v>0</v>
      </c>
      <c r="T18" s="132"/>
      <c r="U18" s="132"/>
      <c r="V18" s="647">
        <f t="shared" si="3"/>
        <v>0</v>
      </c>
      <c r="W18" s="647">
        <f t="shared" si="3"/>
        <v>0</v>
      </c>
      <c r="X18" s="647">
        <f t="shared" si="3"/>
        <v>0</v>
      </c>
      <c r="Y18" s="647">
        <f t="shared" si="3"/>
        <v>0</v>
      </c>
      <c r="Z18" s="132"/>
      <c r="AA18" s="132"/>
      <c r="AB18" s="647">
        <f t="shared" si="4"/>
        <v>0</v>
      </c>
      <c r="AC18" s="647">
        <f t="shared" si="4"/>
        <v>0</v>
      </c>
      <c r="AD18" s="647">
        <f t="shared" si="4"/>
        <v>0</v>
      </c>
      <c r="AE18" s="647">
        <f t="shared" si="4"/>
        <v>0</v>
      </c>
    </row>
    <row r="19" spans="2:31" ht="15.75">
      <c r="B19" s="645" t="s">
        <v>2</v>
      </c>
      <c r="C19" s="654" t="s">
        <v>567</v>
      </c>
      <c r="D19" s="647">
        <f>SUM(D20:D22)</f>
        <v>0</v>
      </c>
      <c r="E19" s="647">
        <f>SUM(E20:E22)</f>
        <v>0</v>
      </c>
      <c r="F19" s="647">
        <f>F21+F22</f>
        <v>0</v>
      </c>
      <c r="G19" s="647">
        <f>G21+G22</f>
        <v>0</v>
      </c>
      <c r="J19" s="647">
        <f>SUM(J20:J22)</f>
        <v>0</v>
      </c>
      <c r="K19" s="647">
        <f>SUM(K20:K22)</f>
        <v>0</v>
      </c>
      <c r="L19" s="647">
        <f>L21+L22</f>
        <v>0</v>
      </c>
      <c r="M19" s="647">
        <f>M21+M22</f>
        <v>0</v>
      </c>
      <c r="P19" s="647">
        <f>SUM(P20:P22)</f>
        <v>0</v>
      </c>
      <c r="Q19" s="647">
        <f>SUM(Q20:Q22)</f>
        <v>0</v>
      </c>
      <c r="R19" s="647">
        <f>R21+R22</f>
        <v>0</v>
      </c>
      <c r="S19" s="647">
        <f>S21+S22</f>
        <v>0</v>
      </c>
      <c r="V19" s="647">
        <f>SUM(V20:V22)</f>
        <v>0</v>
      </c>
      <c r="W19" s="647">
        <f>SUM(W20:W22)</f>
        <v>0</v>
      </c>
      <c r="X19" s="647">
        <f>X21+X22</f>
        <v>0</v>
      </c>
      <c r="Y19" s="647">
        <f>Y21+Y22</f>
        <v>0</v>
      </c>
      <c r="AB19" s="647">
        <f>SUM(AB20:AB22)</f>
        <v>0</v>
      </c>
      <c r="AC19" s="647">
        <f>SUM(AC20:AC22)</f>
        <v>0</v>
      </c>
      <c r="AD19" s="647">
        <f>AD21+AD22</f>
        <v>0</v>
      </c>
      <c r="AE19" s="647">
        <f>AE21+AE22</f>
        <v>0</v>
      </c>
    </row>
    <row r="20" spans="2:31" ht="15.75">
      <c r="B20" s="645"/>
      <c r="C20" s="654" t="s">
        <v>564</v>
      </c>
      <c r="D20" s="647">
        <f aca="true" t="shared" si="5" ref="D20:E22">D74+D110+D144+D179</f>
        <v>0</v>
      </c>
      <c r="E20" s="647">
        <f t="shared" si="5"/>
        <v>0</v>
      </c>
      <c r="F20" s="655"/>
      <c r="G20" s="656"/>
      <c r="J20" s="647">
        <f aca="true" t="shared" si="6" ref="J20:K22">J74+J110+J144+J179</f>
        <v>0</v>
      </c>
      <c r="K20" s="647">
        <f t="shared" si="6"/>
        <v>0</v>
      </c>
      <c r="L20" s="655"/>
      <c r="M20" s="656"/>
      <c r="P20" s="647">
        <f aca="true" t="shared" si="7" ref="P20:Q22">P74+P110+P144+P179</f>
        <v>0</v>
      </c>
      <c r="Q20" s="647">
        <f t="shared" si="7"/>
        <v>0</v>
      </c>
      <c r="R20" s="655"/>
      <c r="S20" s="656"/>
      <c r="V20" s="647">
        <f aca="true" t="shared" si="8" ref="V20:W22">V74+V110+V144+V179</f>
        <v>0</v>
      </c>
      <c r="W20" s="647">
        <f t="shared" si="8"/>
        <v>0</v>
      </c>
      <c r="X20" s="655"/>
      <c r="Y20" s="656"/>
      <c r="AB20" s="647">
        <f aca="true" t="shared" si="9" ref="AB20:AC22">AB74+AB110+AB144+AB179</f>
        <v>0</v>
      </c>
      <c r="AC20" s="647">
        <f t="shared" si="9"/>
        <v>0</v>
      </c>
      <c r="AD20" s="655"/>
      <c r="AE20" s="656"/>
    </row>
    <row r="21" spans="2:31" ht="15.75">
      <c r="B21" s="645" t="s">
        <v>228</v>
      </c>
      <c r="C21" s="654" t="s">
        <v>386</v>
      </c>
      <c r="D21" s="647">
        <f t="shared" si="5"/>
        <v>0</v>
      </c>
      <c r="E21" s="647">
        <f t="shared" si="5"/>
        <v>0</v>
      </c>
      <c r="F21" s="647">
        <f>F75+F111+F145+F180</f>
        <v>0</v>
      </c>
      <c r="G21" s="647">
        <f>G75+G111+G145+G180</f>
        <v>0</v>
      </c>
      <c r="J21" s="647">
        <f t="shared" si="6"/>
        <v>0</v>
      </c>
      <c r="K21" s="647">
        <f t="shared" si="6"/>
        <v>0</v>
      </c>
      <c r="L21" s="647">
        <f>L75+L111+L145+L180</f>
        <v>0</v>
      </c>
      <c r="M21" s="647">
        <f>M75+M111+M145+M180</f>
        <v>0</v>
      </c>
      <c r="P21" s="647">
        <f t="shared" si="7"/>
        <v>0</v>
      </c>
      <c r="Q21" s="647">
        <f t="shared" si="7"/>
        <v>0</v>
      </c>
      <c r="R21" s="647">
        <f>R75+R111+R145+R180</f>
        <v>0</v>
      </c>
      <c r="S21" s="647">
        <f>S75+S111+S145+S180</f>
        <v>0</v>
      </c>
      <c r="V21" s="647">
        <f t="shared" si="8"/>
        <v>0</v>
      </c>
      <c r="W21" s="647">
        <f t="shared" si="8"/>
        <v>0</v>
      </c>
      <c r="X21" s="647">
        <f>X75+X111+X145+X180</f>
        <v>0</v>
      </c>
      <c r="Y21" s="647">
        <f>Y75+Y111+Y145+Y180</f>
        <v>0</v>
      </c>
      <c r="AB21" s="647">
        <f t="shared" si="9"/>
        <v>0</v>
      </c>
      <c r="AC21" s="647">
        <f t="shared" si="9"/>
        <v>0</v>
      </c>
      <c r="AD21" s="647">
        <f>AD75+AD111+AD145+AD180</f>
        <v>0</v>
      </c>
      <c r="AE21" s="647">
        <f>AE75+AE111+AE145+AE180</f>
        <v>0</v>
      </c>
    </row>
    <row r="22" spans="2:31" ht="15.75">
      <c r="B22" s="645" t="s">
        <v>387</v>
      </c>
      <c r="C22" s="379" t="s">
        <v>535</v>
      </c>
      <c r="D22" s="647">
        <f t="shared" si="5"/>
        <v>0</v>
      </c>
      <c r="E22" s="647">
        <f t="shared" si="5"/>
        <v>0</v>
      </c>
      <c r="F22" s="647">
        <f>F76+F112+F146+F181</f>
        <v>0</v>
      </c>
      <c r="G22" s="647">
        <f>G76+G112+G146+G181</f>
        <v>0</v>
      </c>
      <c r="J22" s="647">
        <f t="shared" si="6"/>
        <v>0</v>
      </c>
      <c r="K22" s="647">
        <f t="shared" si="6"/>
        <v>0</v>
      </c>
      <c r="L22" s="647">
        <f>L76+L112+L146+L181</f>
        <v>0</v>
      </c>
      <c r="M22" s="647">
        <f>M76+M112+M146+M181</f>
        <v>0</v>
      </c>
      <c r="P22" s="647">
        <f t="shared" si="7"/>
        <v>0</v>
      </c>
      <c r="Q22" s="647">
        <f t="shared" si="7"/>
        <v>0</v>
      </c>
      <c r="R22" s="647">
        <f>R76+R112+R146+R181</f>
        <v>0</v>
      </c>
      <c r="S22" s="647">
        <f>S76+S112+S146+S181</f>
        <v>0</v>
      </c>
      <c r="V22" s="647">
        <f t="shared" si="8"/>
        <v>0</v>
      </c>
      <c r="W22" s="647">
        <f t="shared" si="8"/>
        <v>0</v>
      </c>
      <c r="X22" s="647">
        <f>X76+X112+X146+X181</f>
        <v>0</v>
      </c>
      <c r="Y22" s="647">
        <f>Y76+Y112+Y146+Y181</f>
        <v>0</v>
      </c>
      <c r="AB22" s="647">
        <f t="shared" si="9"/>
        <v>0</v>
      </c>
      <c r="AC22" s="647">
        <f t="shared" si="9"/>
        <v>0</v>
      </c>
      <c r="AD22" s="647">
        <f>AD76+AD112+AD146+AD181</f>
        <v>0</v>
      </c>
      <c r="AE22" s="647">
        <f>AE76+AE112+AE146+AE181</f>
        <v>0</v>
      </c>
    </row>
    <row r="23" spans="2:31" ht="31.5">
      <c r="B23" s="645" t="s">
        <v>3</v>
      </c>
      <c r="C23" s="646" t="s">
        <v>388</v>
      </c>
      <c r="D23" s="647">
        <f>D24+D25+D35</f>
        <v>0</v>
      </c>
      <c r="E23" s="647">
        <f>E24+E25+E35</f>
        <v>0</v>
      </c>
      <c r="F23" s="647">
        <f>F24+F25+F35</f>
        <v>0</v>
      </c>
      <c r="G23" s="647">
        <f>G24+G25+G35</f>
        <v>0</v>
      </c>
      <c r="J23" s="647">
        <f>J24+J25+J35</f>
        <v>0</v>
      </c>
      <c r="K23" s="647">
        <f>K24+K25+K35</f>
        <v>0</v>
      </c>
      <c r="L23" s="647">
        <f>L24+L25+L35</f>
        <v>0</v>
      </c>
      <c r="M23" s="647">
        <f>M24+M25+M35</f>
        <v>0</v>
      </c>
      <c r="P23" s="647">
        <f>P24+P25+P35</f>
        <v>0</v>
      </c>
      <c r="Q23" s="647">
        <f>Q24+Q25+Q35</f>
        <v>0</v>
      </c>
      <c r="R23" s="647">
        <f>R24+R25+R35</f>
        <v>0</v>
      </c>
      <c r="S23" s="647">
        <f>S24+S25+S35</f>
        <v>0</v>
      </c>
      <c r="V23" s="647">
        <f>V24+V25+V35</f>
        <v>0</v>
      </c>
      <c r="W23" s="647">
        <f>W24+W25+W35</f>
        <v>0</v>
      </c>
      <c r="X23" s="647">
        <f>X24+X25+X35</f>
        <v>0</v>
      </c>
      <c r="Y23" s="647">
        <f>Y24+Y25+Y35</f>
        <v>0</v>
      </c>
      <c r="AB23" s="647">
        <f>AB24+AB25+AB35</f>
        <v>0</v>
      </c>
      <c r="AC23" s="647">
        <f>AC24+AC25+AC35</f>
        <v>0</v>
      </c>
      <c r="AD23" s="647">
        <f>AD24+AD25+AD35</f>
        <v>0</v>
      </c>
      <c r="AE23" s="647">
        <f>AE24+AE25+AE35</f>
        <v>0</v>
      </c>
    </row>
    <row r="24" spans="2:31" ht="15.75">
      <c r="B24" s="645" t="s">
        <v>389</v>
      </c>
      <c r="C24" s="379" t="s">
        <v>566</v>
      </c>
      <c r="D24" s="647">
        <f>D80+D116+D150+D185</f>
        <v>0</v>
      </c>
      <c r="E24" s="647">
        <f>E80+E116+E150+E185</f>
        <v>0</v>
      </c>
      <c r="F24" s="647">
        <f>F80+F116+F150+F185</f>
        <v>0</v>
      </c>
      <c r="G24" s="647">
        <f>G80+G116+G150+G185</f>
        <v>0</v>
      </c>
      <c r="J24" s="647">
        <f>J80+J116+J150+J185</f>
        <v>0</v>
      </c>
      <c r="K24" s="647">
        <f>K80+K116+K150+K185</f>
        <v>0</v>
      </c>
      <c r="L24" s="647">
        <f>L80+L116+L150+L185</f>
        <v>0</v>
      </c>
      <c r="M24" s="647">
        <f>M80+M116+M150+M185</f>
        <v>0</v>
      </c>
      <c r="P24" s="647">
        <f>P80+P116+P150+P185</f>
        <v>0</v>
      </c>
      <c r="Q24" s="647">
        <f>Q80+Q116+Q150+Q185</f>
        <v>0</v>
      </c>
      <c r="R24" s="647">
        <f>R80+R116+R150+R185</f>
        <v>0</v>
      </c>
      <c r="S24" s="647">
        <f>S80+S116+S150+S185</f>
        <v>0</v>
      </c>
      <c r="V24" s="647">
        <f>V80+V116+V150+V185</f>
        <v>0</v>
      </c>
      <c r="W24" s="647">
        <f>W80+W116+W150+W185</f>
        <v>0</v>
      </c>
      <c r="X24" s="647">
        <f>X80+X116+X150+X185</f>
        <v>0</v>
      </c>
      <c r="Y24" s="647">
        <f>Y80+Y116+Y150+Y185</f>
        <v>0</v>
      </c>
      <c r="AB24" s="647">
        <f>AB80+AB116+AB150+AB185</f>
        <v>0</v>
      </c>
      <c r="AC24" s="647">
        <f>AC80+AC116+AC150+AC185</f>
        <v>0</v>
      </c>
      <c r="AD24" s="647">
        <f>AD80+AD116+AD150+AD185</f>
        <v>0</v>
      </c>
      <c r="AE24" s="647">
        <f>AE80+AE116+AE150+AE185</f>
        <v>0</v>
      </c>
    </row>
    <row r="25" spans="2:31" ht="15.75">
      <c r="B25" s="645" t="s">
        <v>390</v>
      </c>
      <c r="C25" s="654" t="s">
        <v>391</v>
      </c>
      <c r="D25" s="647">
        <f>D27+D29+D31+D33</f>
        <v>0</v>
      </c>
      <c r="E25" s="651">
        <f>E27+E29+E31+E33</f>
        <v>0</v>
      </c>
      <c r="F25" s="651">
        <f>F27+F29+F31+F33</f>
        <v>0</v>
      </c>
      <c r="G25" s="647">
        <f>G27+G29+G31+G33</f>
        <v>0</v>
      </c>
      <c r="J25" s="647">
        <f>J27+J29+J31+J33</f>
        <v>0</v>
      </c>
      <c r="K25" s="651">
        <f>K27+K29+K31+K33</f>
        <v>0</v>
      </c>
      <c r="L25" s="651">
        <f>L27+L29+L31+L33</f>
        <v>0</v>
      </c>
      <c r="M25" s="647">
        <f>M27+M29+M31+M33</f>
        <v>0</v>
      </c>
      <c r="P25" s="647">
        <f>P27+P29+P31+P33</f>
        <v>0</v>
      </c>
      <c r="Q25" s="651">
        <f>Q27+Q29+Q31+Q33</f>
        <v>0</v>
      </c>
      <c r="R25" s="651">
        <f>R27+R29+R31+R33</f>
        <v>0</v>
      </c>
      <c r="S25" s="647">
        <f>S27+S29+S31+S33</f>
        <v>0</v>
      </c>
      <c r="V25" s="647">
        <f>V27+V29+V31+V33</f>
        <v>0</v>
      </c>
      <c r="W25" s="651">
        <f>W27+W29+W31+W33</f>
        <v>0</v>
      </c>
      <c r="X25" s="651">
        <f>X27+X29+X31+X33</f>
        <v>0</v>
      </c>
      <c r="Y25" s="647">
        <f>Y27+Y29+Y31+Y33</f>
        <v>0</v>
      </c>
      <c r="AB25" s="647">
        <f>AB27+AB29+AB31+AB33</f>
        <v>0</v>
      </c>
      <c r="AC25" s="651">
        <f>AC27+AC29+AC31+AC33</f>
        <v>0</v>
      </c>
      <c r="AD25" s="651">
        <f>AD27+AD29+AD31+AD33</f>
        <v>0</v>
      </c>
      <c r="AE25" s="647">
        <f>AE27+AE29+AE31+AE33</f>
        <v>0</v>
      </c>
    </row>
    <row r="26" spans="2:31" s="342" customFormat="1" ht="12.75">
      <c r="B26" s="649"/>
      <c r="C26" s="650" t="s">
        <v>392</v>
      </c>
      <c r="D26" s="647"/>
      <c r="E26" s="651"/>
      <c r="F26" s="651"/>
      <c r="G26" s="647"/>
      <c r="H26" s="128"/>
      <c r="I26" s="128"/>
      <c r="J26" s="647"/>
      <c r="K26" s="651"/>
      <c r="L26" s="651"/>
      <c r="M26" s="647"/>
      <c r="N26" s="128"/>
      <c r="O26" s="128"/>
      <c r="P26" s="647"/>
      <c r="Q26" s="651"/>
      <c r="R26" s="651"/>
      <c r="S26" s="647"/>
      <c r="T26" s="128"/>
      <c r="U26" s="128"/>
      <c r="V26" s="647"/>
      <c r="W26" s="651"/>
      <c r="X26" s="651"/>
      <c r="Y26" s="647"/>
      <c r="Z26" s="128"/>
      <c r="AA26" s="128"/>
      <c r="AB26" s="647"/>
      <c r="AC26" s="651"/>
      <c r="AD26" s="651"/>
      <c r="AE26" s="647"/>
    </row>
    <row r="27" spans="2:31" ht="15.75">
      <c r="B27" s="645" t="s">
        <v>393</v>
      </c>
      <c r="C27" s="654">
        <f>C15</f>
        <v>0</v>
      </c>
      <c r="D27" s="647">
        <f>SUM(D83,D119,D153,D188)</f>
        <v>0</v>
      </c>
      <c r="E27" s="647">
        <f>SUM(E83,E119,E153,E188)</f>
        <v>0</v>
      </c>
      <c r="F27" s="651">
        <f>SUM(F51+F83+F123+F153+F192)</f>
        <v>0</v>
      </c>
      <c r="G27" s="647">
        <f>G83+G119+G153+G188</f>
        <v>0</v>
      </c>
      <c r="J27" s="647">
        <f>SUM(J83,J119,J153,J188)</f>
        <v>0</v>
      </c>
      <c r="K27" s="647">
        <f>SUM(K83,K119,K153,K188)</f>
        <v>0</v>
      </c>
      <c r="L27" s="651">
        <f>SUM(L51+L83+L123+L153+L192)</f>
        <v>0</v>
      </c>
      <c r="M27" s="647">
        <f>M83+M119+M153+M188</f>
        <v>0</v>
      </c>
      <c r="P27" s="647">
        <f>SUM(P83,P119,P153,P188)</f>
        <v>0</v>
      </c>
      <c r="Q27" s="647">
        <f>SUM(Q83,Q119,Q153,Q188)</f>
        <v>0</v>
      </c>
      <c r="R27" s="651">
        <f>SUM(R51+R83+R123+R153+R192)</f>
        <v>0</v>
      </c>
      <c r="S27" s="647">
        <f>S83+S119+S153+S188</f>
        <v>0</v>
      </c>
      <c r="V27" s="647">
        <f>SUM(V83,V119,V153,V188)</f>
        <v>0</v>
      </c>
      <c r="W27" s="647">
        <f>SUM(W83,W119,W153,W188)</f>
        <v>0</v>
      </c>
      <c r="X27" s="651">
        <f>SUM(X51+X83+X123+X153+X192)</f>
        <v>0</v>
      </c>
      <c r="Y27" s="647">
        <f>Y83+Y119+Y153+Y188</f>
        <v>0</v>
      </c>
      <c r="AB27" s="647">
        <f>SUM(AB83,AB119,AB153,AB188)</f>
        <v>0</v>
      </c>
      <c r="AC27" s="647">
        <f>SUM(AC83,AC119,AC153,AC188)</f>
        <v>0</v>
      </c>
      <c r="AD27" s="651">
        <f>SUM(AD51+AD83+AD123+AD153+AD192)</f>
        <v>0</v>
      </c>
      <c r="AE27" s="647">
        <f>AE83+AE119+AE153+AE188</f>
        <v>0</v>
      </c>
    </row>
    <row r="28" spans="2:31" ht="15.75">
      <c r="B28" s="645" t="s">
        <v>394</v>
      </c>
      <c r="C28" s="650" t="s">
        <v>395</v>
      </c>
      <c r="D28" s="647">
        <f>D27-D15</f>
        <v>0</v>
      </c>
      <c r="E28" s="647">
        <f>E27-E15</f>
        <v>0</v>
      </c>
      <c r="F28" s="647">
        <f>F27-F15</f>
        <v>0</v>
      </c>
      <c r="G28" s="647">
        <f>G27-G15</f>
        <v>0</v>
      </c>
      <c r="J28" s="647">
        <f>J27-J15</f>
        <v>0</v>
      </c>
      <c r="K28" s="647">
        <f>K27-K15</f>
        <v>0</v>
      </c>
      <c r="L28" s="647">
        <f>L27-L15</f>
        <v>0</v>
      </c>
      <c r="M28" s="647">
        <f>M27-M15</f>
        <v>0</v>
      </c>
      <c r="P28" s="647">
        <f>P27-P15</f>
        <v>0</v>
      </c>
      <c r="Q28" s="647">
        <f>Q27-Q15</f>
        <v>0</v>
      </c>
      <c r="R28" s="647">
        <f>R27-R15</f>
        <v>0</v>
      </c>
      <c r="S28" s="647">
        <f>S27-S15</f>
        <v>0</v>
      </c>
      <c r="V28" s="647">
        <f>V27-V15</f>
        <v>0</v>
      </c>
      <c r="W28" s="647">
        <f>W27-W15</f>
        <v>0</v>
      </c>
      <c r="X28" s="647">
        <f>X27-X15</f>
        <v>0</v>
      </c>
      <c r="Y28" s="647">
        <f>Y27-Y15</f>
        <v>0</v>
      </c>
      <c r="AB28" s="647">
        <f>AB27-AB15</f>
        <v>0</v>
      </c>
      <c r="AC28" s="647">
        <f>AC27-AC15</f>
        <v>0</v>
      </c>
      <c r="AD28" s="647">
        <f>AD27-AD15</f>
        <v>0</v>
      </c>
      <c r="AE28" s="647">
        <f>AE27-AE15</f>
        <v>0</v>
      </c>
    </row>
    <row r="29" spans="2:31" ht="15.75">
      <c r="B29" s="645" t="s">
        <v>396</v>
      </c>
      <c r="C29" s="654">
        <f>C16</f>
        <v>0</v>
      </c>
      <c r="D29" s="647">
        <f>SUM(D85,D121,D155,D190)</f>
        <v>0</v>
      </c>
      <c r="E29" s="647">
        <f>SUM(E85,E121,E155,E190)</f>
        <v>0</v>
      </c>
      <c r="F29" s="651">
        <f>SUM(F53+F85+F125+F155+F194)</f>
        <v>0</v>
      </c>
      <c r="G29" s="647">
        <f>G85</f>
        <v>0</v>
      </c>
      <c r="J29" s="647">
        <f>SUM(J85,J121,J155,J190)</f>
        <v>0</v>
      </c>
      <c r="K29" s="647">
        <f>SUM(K85,K121,K155,K190)</f>
        <v>0</v>
      </c>
      <c r="L29" s="651">
        <f>SUM(L53+L85+L125+L155+L194)</f>
        <v>0</v>
      </c>
      <c r="M29" s="647">
        <f>M85</f>
        <v>0</v>
      </c>
      <c r="P29" s="647">
        <f>SUM(P85,P121,P155,P190)</f>
        <v>0</v>
      </c>
      <c r="Q29" s="647">
        <f>SUM(Q85,Q121,Q155,Q190)</f>
        <v>0</v>
      </c>
      <c r="R29" s="651">
        <f>SUM(R53+R85+R125+R155+R194)</f>
        <v>0</v>
      </c>
      <c r="S29" s="647">
        <f>S85</f>
        <v>0</v>
      </c>
      <c r="V29" s="647">
        <f>SUM(V85,V121,V155,V190)</f>
        <v>0</v>
      </c>
      <c r="W29" s="647">
        <f>SUM(W85,W121,W155,W190)</f>
        <v>0</v>
      </c>
      <c r="X29" s="651">
        <f>SUM(X53+X85+X125+X155+X194)</f>
        <v>0</v>
      </c>
      <c r="Y29" s="647">
        <f>Y85</f>
        <v>0</v>
      </c>
      <c r="AB29" s="647">
        <f>SUM(AB85,AB121,AB155,AB190)</f>
        <v>0</v>
      </c>
      <c r="AC29" s="647">
        <f>SUM(AC85,AC121,AC155,AC190)</f>
        <v>0</v>
      </c>
      <c r="AD29" s="651">
        <f>SUM(AD53+AD85+AD125+AD155+AD194)</f>
        <v>0</v>
      </c>
      <c r="AE29" s="647">
        <f>AE85</f>
        <v>0</v>
      </c>
    </row>
    <row r="30" spans="2:31" ht="15.75">
      <c r="B30" s="645" t="s">
        <v>397</v>
      </c>
      <c r="C30" s="650" t="s">
        <v>398</v>
      </c>
      <c r="D30" s="647">
        <f>D29-D16</f>
        <v>0</v>
      </c>
      <c r="E30" s="647">
        <f>E29-E16</f>
        <v>0</v>
      </c>
      <c r="F30" s="647">
        <f>F29-F16</f>
        <v>0</v>
      </c>
      <c r="G30" s="647">
        <f>G29-G16</f>
        <v>0</v>
      </c>
      <c r="J30" s="647">
        <f>J29-J16</f>
        <v>0</v>
      </c>
      <c r="K30" s="647">
        <f>K29-K16</f>
        <v>0</v>
      </c>
      <c r="L30" s="647">
        <f>L29-L16</f>
        <v>0</v>
      </c>
      <c r="M30" s="647">
        <f>M29-M16</f>
        <v>0</v>
      </c>
      <c r="P30" s="647">
        <f>P29-P16</f>
        <v>0</v>
      </c>
      <c r="Q30" s="647">
        <f>Q29-Q16</f>
        <v>0</v>
      </c>
      <c r="R30" s="647">
        <f>R29-R16</f>
        <v>0</v>
      </c>
      <c r="S30" s="647">
        <f>S29-S16</f>
        <v>0</v>
      </c>
      <c r="V30" s="647">
        <f>V29-V16</f>
        <v>0</v>
      </c>
      <c r="W30" s="647">
        <f>W29-W16</f>
        <v>0</v>
      </c>
      <c r="X30" s="647">
        <f>X29-X16</f>
        <v>0</v>
      </c>
      <c r="Y30" s="647">
        <f>Y29-Y16</f>
        <v>0</v>
      </c>
      <c r="AB30" s="647">
        <f>AB29-AB16</f>
        <v>0</v>
      </c>
      <c r="AC30" s="647">
        <f>AC29-AC16</f>
        <v>0</v>
      </c>
      <c r="AD30" s="647">
        <f>AD29-AD16</f>
        <v>0</v>
      </c>
      <c r="AE30" s="647">
        <f>AE29-AE16</f>
        <v>0</v>
      </c>
    </row>
    <row r="31" spans="2:31" ht="15.75">
      <c r="B31" s="645" t="s">
        <v>399</v>
      </c>
      <c r="C31" s="654">
        <f>C17</f>
        <v>0</v>
      </c>
      <c r="D31" s="647">
        <f>SUM(D87,D123,D157,D192)</f>
        <v>0</v>
      </c>
      <c r="E31" s="647">
        <f>SUM(E87,E123,E157,E192)</f>
        <v>0</v>
      </c>
      <c r="F31" s="647">
        <f>SUM(F87,F123,F157,F192)</f>
        <v>0</v>
      </c>
      <c r="G31" s="647">
        <f>G87</f>
        <v>0</v>
      </c>
      <c r="J31" s="647">
        <f>SUM(J87,J123,J157,J192)</f>
        <v>0</v>
      </c>
      <c r="K31" s="647">
        <f>SUM(K87,K123,K157,K192)</f>
        <v>0</v>
      </c>
      <c r="L31" s="647">
        <f>SUM(L87,L123,L157,L192)</f>
        <v>0</v>
      </c>
      <c r="M31" s="647">
        <f>M87</f>
        <v>0</v>
      </c>
      <c r="P31" s="647">
        <f>SUM(P87,P123,P157,P192)</f>
        <v>0</v>
      </c>
      <c r="Q31" s="647">
        <f>SUM(Q87,Q123,Q157,Q192)</f>
        <v>0</v>
      </c>
      <c r="R31" s="647">
        <f>SUM(R87,R123,R157,R192)</f>
        <v>0</v>
      </c>
      <c r="S31" s="647">
        <f>S87</f>
        <v>0</v>
      </c>
      <c r="V31" s="647">
        <f>SUM(V87,V123,V157,V192)</f>
        <v>0</v>
      </c>
      <c r="W31" s="647">
        <f>SUM(W87,W123,W157,W192)</f>
        <v>0</v>
      </c>
      <c r="X31" s="647">
        <f>SUM(X87,X123,X157,X192)</f>
        <v>0</v>
      </c>
      <c r="Y31" s="647">
        <f>Y87</f>
        <v>0</v>
      </c>
      <c r="AB31" s="647">
        <f>SUM(AB87,AB123,AB157,AB192)</f>
        <v>0</v>
      </c>
      <c r="AC31" s="647">
        <f>SUM(AC87,AC123,AC157,AC192)</f>
        <v>0</v>
      </c>
      <c r="AD31" s="647">
        <f>SUM(AD87,AD123,AD157,AD192)</f>
        <v>0</v>
      </c>
      <c r="AE31" s="647">
        <f>AE87</f>
        <v>0</v>
      </c>
    </row>
    <row r="32" spans="2:31" ht="15.75">
      <c r="B32" s="645" t="s">
        <v>400</v>
      </c>
      <c r="C32" s="650" t="s">
        <v>401</v>
      </c>
      <c r="D32" s="647">
        <f>D31-D17</f>
        <v>0</v>
      </c>
      <c r="E32" s="647">
        <f>E31-E17</f>
        <v>0</v>
      </c>
      <c r="F32" s="647">
        <f>F31-F17</f>
        <v>0</v>
      </c>
      <c r="G32" s="647">
        <f>G31-G17</f>
        <v>0</v>
      </c>
      <c r="J32" s="647">
        <f>J31-J17</f>
        <v>0</v>
      </c>
      <c r="K32" s="647">
        <f>K31-K17</f>
        <v>0</v>
      </c>
      <c r="L32" s="647">
        <f>L31-L17</f>
        <v>0</v>
      </c>
      <c r="M32" s="647">
        <f>M31-M17</f>
        <v>0</v>
      </c>
      <c r="P32" s="647">
        <f>P31-P17</f>
        <v>0</v>
      </c>
      <c r="Q32" s="647">
        <f>Q31-Q17</f>
        <v>0</v>
      </c>
      <c r="R32" s="647">
        <f>R31-R17</f>
        <v>0</v>
      </c>
      <c r="S32" s="647">
        <f>S31-S17</f>
        <v>0</v>
      </c>
      <c r="V32" s="647">
        <f>V31-V17</f>
        <v>0</v>
      </c>
      <c r="W32" s="647">
        <f>W31-W17</f>
        <v>0</v>
      </c>
      <c r="X32" s="647">
        <f>X31-X17</f>
        <v>0</v>
      </c>
      <c r="Y32" s="647">
        <f>Y31-Y17</f>
        <v>0</v>
      </c>
      <c r="AB32" s="647">
        <f>AB31-AB17</f>
        <v>0</v>
      </c>
      <c r="AC32" s="647">
        <f>AC31-AC17</f>
        <v>0</v>
      </c>
      <c r="AD32" s="647">
        <f>AD31-AD17</f>
        <v>0</v>
      </c>
      <c r="AE32" s="647">
        <f>AE31-AE17</f>
        <v>0</v>
      </c>
    </row>
    <row r="33" spans="2:31" ht="15.75">
      <c r="B33" s="645" t="s">
        <v>402</v>
      </c>
      <c r="C33" s="654">
        <f>C18</f>
        <v>0</v>
      </c>
      <c r="D33" s="647">
        <f>SUM(D89,D125,D159,D194)</f>
        <v>0</v>
      </c>
      <c r="E33" s="647">
        <f>SUM(E89,E125,E159,E194)</f>
        <v>0</v>
      </c>
      <c r="F33" s="647">
        <f>SUM(F89,F125,F159,F194)</f>
        <v>0</v>
      </c>
      <c r="G33" s="647">
        <f>G89</f>
        <v>0</v>
      </c>
      <c r="J33" s="647">
        <f>SUM(J89,J125,J159,J194)</f>
        <v>0</v>
      </c>
      <c r="K33" s="647">
        <f>SUM(K89,K125,K159,K194)</f>
        <v>0</v>
      </c>
      <c r="L33" s="647">
        <f>SUM(L89,L125,L159,L194)</f>
        <v>0</v>
      </c>
      <c r="M33" s="647">
        <f>M89</f>
        <v>0</v>
      </c>
      <c r="P33" s="647">
        <f>SUM(P89,P125,P159,P194)</f>
        <v>0</v>
      </c>
      <c r="Q33" s="647">
        <f>SUM(Q89,Q125,Q159,Q194)</f>
        <v>0</v>
      </c>
      <c r="R33" s="647">
        <f>SUM(R89,R125,R159,R194)</f>
        <v>0</v>
      </c>
      <c r="S33" s="647">
        <f>S89</f>
        <v>0</v>
      </c>
      <c r="V33" s="647">
        <f>SUM(V89,V125,V159,V194)</f>
        <v>0</v>
      </c>
      <c r="W33" s="647">
        <f>SUM(W89,W125,W159,W194)</f>
        <v>0</v>
      </c>
      <c r="X33" s="647">
        <f>SUM(X89,X125,X159,X194)</f>
        <v>0</v>
      </c>
      <c r="Y33" s="647">
        <f>Y89</f>
        <v>0</v>
      </c>
      <c r="AB33" s="647">
        <f>SUM(AB89,AB125,AB159,AB194)</f>
        <v>0</v>
      </c>
      <c r="AC33" s="647">
        <f>SUM(AC89,AC125,AC159,AC194)</f>
        <v>0</v>
      </c>
      <c r="AD33" s="647">
        <f>SUM(AD89,AD125,AD159,AD194)</f>
        <v>0</v>
      </c>
      <c r="AE33" s="647">
        <f>AE89</f>
        <v>0</v>
      </c>
    </row>
    <row r="34" spans="2:31" ht="15.75">
      <c r="B34" s="645" t="s">
        <v>403</v>
      </c>
      <c r="C34" s="650" t="s">
        <v>404</v>
      </c>
      <c r="D34" s="647">
        <f>D33-D18</f>
        <v>0</v>
      </c>
      <c r="E34" s="647">
        <f>E33-E18</f>
        <v>0</v>
      </c>
      <c r="F34" s="647">
        <f>F33-F18</f>
        <v>0</v>
      </c>
      <c r="G34" s="647">
        <f>G33-G18</f>
        <v>0</v>
      </c>
      <c r="J34" s="647">
        <f>J33-J18</f>
        <v>0</v>
      </c>
      <c r="K34" s="647">
        <f>K33-K18</f>
        <v>0</v>
      </c>
      <c r="L34" s="647">
        <f>L33-L18</f>
        <v>0</v>
      </c>
      <c r="M34" s="647">
        <f>M33-M18</f>
        <v>0</v>
      </c>
      <c r="P34" s="647">
        <f>P33-P18</f>
        <v>0</v>
      </c>
      <c r="Q34" s="647">
        <f>Q33-Q18</f>
        <v>0</v>
      </c>
      <c r="R34" s="647">
        <f>R33-R18</f>
        <v>0</v>
      </c>
      <c r="S34" s="647">
        <f>S33-S18</f>
        <v>0</v>
      </c>
      <c r="V34" s="647">
        <f>V33-V18</f>
        <v>0</v>
      </c>
      <c r="W34" s="647">
        <f>W33-W18</f>
        <v>0</v>
      </c>
      <c r="X34" s="647">
        <f>X33-X18</f>
        <v>0</v>
      </c>
      <c r="Y34" s="647">
        <f>Y33-Y18</f>
        <v>0</v>
      </c>
      <c r="AB34" s="647">
        <f>AB33-AB18</f>
        <v>0</v>
      </c>
      <c r="AC34" s="647">
        <f>AC33-AC18</f>
        <v>0</v>
      </c>
      <c r="AD34" s="647">
        <f>AD33-AD18</f>
        <v>0</v>
      </c>
      <c r="AE34" s="647">
        <f>AE33-AE18</f>
        <v>0</v>
      </c>
    </row>
    <row r="35" spans="2:31" ht="15.75">
      <c r="B35" s="645" t="s">
        <v>405</v>
      </c>
      <c r="C35" s="379" t="s">
        <v>348</v>
      </c>
      <c r="D35" s="647">
        <f>SUM(D91,D127,D161,D196)</f>
        <v>0</v>
      </c>
      <c r="E35" s="647">
        <f>SUM(E91,E127,E161,E196)</f>
        <v>0</v>
      </c>
      <c r="F35" s="657">
        <f>SUM(F91,F127,F161,F196)</f>
        <v>0</v>
      </c>
      <c r="G35" s="647">
        <f>SUM(G91,G127,G161,G196)</f>
        <v>0</v>
      </c>
      <c r="J35" s="647">
        <f>SUM(J91,J127,J161,J196)</f>
        <v>0</v>
      </c>
      <c r="K35" s="647">
        <f>SUM(K91,K127,K161,K196)</f>
        <v>0</v>
      </c>
      <c r="L35" s="657">
        <f>SUM(L91,L127,L161,L196)</f>
        <v>0</v>
      </c>
      <c r="M35" s="647">
        <f>SUM(M91,M127,M161,M196)</f>
        <v>0</v>
      </c>
      <c r="P35" s="647">
        <f>SUM(P91,P127,P161,P196)</f>
        <v>0</v>
      </c>
      <c r="Q35" s="647">
        <f>SUM(Q91,Q127,Q161,Q196)</f>
        <v>0</v>
      </c>
      <c r="R35" s="657">
        <f>SUM(R91,R127,R161,R196)</f>
        <v>0</v>
      </c>
      <c r="S35" s="647">
        <f>SUM(S91,S127,S161,S196)</f>
        <v>0</v>
      </c>
      <c r="V35" s="647">
        <f>SUM(V91,V127,V161,V196)</f>
        <v>0</v>
      </c>
      <c r="W35" s="647">
        <f>SUM(W91,W127,W161,W196)</f>
        <v>0</v>
      </c>
      <c r="X35" s="657">
        <f>SUM(X91,X127,X161,X196)</f>
        <v>0</v>
      </c>
      <c r="Y35" s="647">
        <f>SUM(Y91,Y127,Y161,Y196)</f>
        <v>0</v>
      </c>
      <c r="AB35" s="647">
        <f>SUM(AB91,AB127,AB161,AB196)</f>
        <v>0</v>
      </c>
      <c r="AC35" s="647">
        <f>SUM(AC91,AC127,AC161,AC196)</f>
        <v>0</v>
      </c>
      <c r="AD35" s="657">
        <f>SUM(AD91,AD127,AD161,AD196)</f>
        <v>0</v>
      </c>
      <c r="AE35" s="647">
        <f>SUM(AE91,AE127,AE161,AE196)</f>
        <v>0</v>
      </c>
    </row>
    <row r="36" spans="2:31" s="128" customFormat="1" ht="5.25">
      <c r="B36" s="658"/>
      <c r="C36" s="659"/>
      <c r="D36" s="660"/>
      <c r="E36" s="661"/>
      <c r="F36" s="661"/>
      <c r="G36" s="660"/>
      <c r="J36" s="660"/>
      <c r="K36" s="661"/>
      <c r="L36" s="661"/>
      <c r="M36" s="660"/>
      <c r="P36" s="660"/>
      <c r="Q36" s="661"/>
      <c r="R36" s="661"/>
      <c r="S36" s="660"/>
      <c r="V36" s="660"/>
      <c r="W36" s="661"/>
      <c r="X36" s="661"/>
      <c r="Y36" s="660"/>
      <c r="AB36" s="660"/>
      <c r="AC36" s="661"/>
      <c r="AD36" s="661"/>
      <c r="AE36" s="660"/>
    </row>
    <row r="37" spans="2:31" ht="15.75" hidden="1" outlineLevel="1">
      <c r="B37" s="645" t="s">
        <v>4</v>
      </c>
      <c r="C37" s="662" t="s">
        <v>406</v>
      </c>
      <c r="D37" s="647"/>
      <c r="E37" s="651"/>
      <c r="F37" s="651"/>
      <c r="G37" s="647"/>
      <c r="J37" s="647"/>
      <c r="K37" s="651"/>
      <c r="L37" s="651"/>
      <c r="M37" s="647"/>
      <c r="P37" s="647"/>
      <c r="Q37" s="651"/>
      <c r="R37" s="651"/>
      <c r="S37" s="647"/>
      <c r="V37" s="647"/>
      <c r="W37" s="651"/>
      <c r="X37" s="651"/>
      <c r="Y37" s="647"/>
      <c r="AB37" s="647"/>
      <c r="AC37" s="651"/>
      <c r="AD37" s="651"/>
      <c r="AE37" s="647"/>
    </row>
    <row r="38" spans="2:31" ht="15.75" hidden="1" outlineLevel="1">
      <c r="B38" s="645"/>
      <c r="C38" s="662" t="s">
        <v>379</v>
      </c>
      <c r="D38" s="647"/>
      <c r="E38" s="663"/>
      <c r="F38" s="663"/>
      <c r="G38" s="647"/>
      <c r="J38" s="647"/>
      <c r="K38" s="663"/>
      <c r="L38" s="663"/>
      <c r="M38" s="647"/>
      <c r="P38" s="647"/>
      <c r="Q38" s="663"/>
      <c r="R38" s="663"/>
      <c r="S38" s="647"/>
      <c r="V38" s="647"/>
      <c r="W38" s="663"/>
      <c r="X38" s="663"/>
      <c r="Y38" s="647"/>
      <c r="AB38" s="647"/>
      <c r="AC38" s="663"/>
      <c r="AD38" s="663"/>
      <c r="AE38" s="647"/>
    </row>
    <row r="39" spans="2:31" s="380" customFormat="1" ht="15.75" hidden="1" outlineLevel="1">
      <c r="B39" s="645" t="s">
        <v>407</v>
      </c>
      <c r="C39" s="664" t="s">
        <v>380</v>
      </c>
      <c r="D39" s="647"/>
      <c r="E39" s="663"/>
      <c r="F39" s="663"/>
      <c r="G39" s="647"/>
      <c r="H39" s="152"/>
      <c r="I39" s="152"/>
      <c r="J39" s="647"/>
      <c r="K39" s="663"/>
      <c r="L39" s="663"/>
      <c r="M39" s="647"/>
      <c r="N39" s="152"/>
      <c r="O39" s="152"/>
      <c r="P39" s="647"/>
      <c r="Q39" s="663"/>
      <c r="R39" s="663"/>
      <c r="S39" s="647"/>
      <c r="T39" s="152"/>
      <c r="U39" s="152"/>
      <c r="V39" s="647"/>
      <c r="W39" s="663"/>
      <c r="X39" s="663"/>
      <c r="Y39" s="647"/>
      <c r="Z39" s="152"/>
      <c r="AA39" s="152"/>
      <c r="AB39" s="647"/>
      <c r="AC39" s="663"/>
      <c r="AD39" s="663"/>
      <c r="AE39" s="647"/>
    </row>
    <row r="40" spans="2:31" s="380" customFormat="1" ht="15.75" hidden="1" outlineLevel="1">
      <c r="B40" s="645" t="s">
        <v>408</v>
      </c>
      <c r="C40" s="662" t="s">
        <v>381</v>
      </c>
      <c r="D40" s="647"/>
      <c r="E40" s="663"/>
      <c r="F40" s="663"/>
      <c r="G40" s="647"/>
      <c r="H40" s="152"/>
      <c r="I40" s="152"/>
      <c r="J40" s="647"/>
      <c r="K40" s="663"/>
      <c r="L40" s="663"/>
      <c r="M40" s="647"/>
      <c r="N40" s="152"/>
      <c r="O40" s="152"/>
      <c r="P40" s="647"/>
      <c r="Q40" s="663"/>
      <c r="R40" s="663"/>
      <c r="S40" s="647"/>
      <c r="T40" s="152"/>
      <c r="U40" s="152"/>
      <c r="V40" s="647"/>
      <c r="W40" s="663"/>
      <c r="X40" s="663"/>
      <c r="Y40" s="647"/>
      <c r="Z40" s="152"/>
      <c r="AA40" s="152"/>
      <c r="AB40" s="647"/>
      <c r="AC40" s="663"/>
      <c r="AD40" s="663"/>
      <c r="AE40" s="647"/>
    </row>
    <row r="41" spans="2:31" s="380" customFormat="1" ht="15.75" hidden="1" outlineLevel="1">
      <c r="B41" s="645"/>
      <c r="C41" s="662" t="s">
        <v>379</v>
      </c>
      <c r="D41" s="647"/>
      <c r="E41" s="663"/>
      <c r="F41" s="663"/>
      <c r="G41" s="647"/>
      <c r="H41" s="152"/>
      <c r="I41" s="152"/>
      <c r="J41" s="647"/>
      <c r="K41" s="663"/>
      <c r="L41" s="663"/>
      <c r="M41" s="647"/>
      <c r="N41" s="152"/>
      <c r="O41" s="152"/>
      <c r="P41" s="647"/>
      <c r="Q41" s="663"/>
      <c r="R41" s="663"/>
      <c r="S41" s="647"/>
      <c r="T41" s="152"/>
      <c r="U41" s="152"/>
      <c r="V41" s="647"/>
      <c r="W41" s="663"/>
      <c r="X41" s="663"/>
      <c r="Y41" s="647"/>
      <c r="Z41" s="152"/>
      <c r="AA41" s="152"/>
      <c r="AB41" s="647"/>
      <c r="AC41" s="663"/>
      <c r="AD41" s="663"/>
      <c r="AE41" s="647"/>
    </row>
    <row r="42" spans="2:31" s="380" customFormat="1" ht="15.75" hidden="1" outlineLevel="1">
      <c r="B42" s="645" t="s">
        <v>409</v>
      </c>
      <c r="C42" s="664" t="s">
        <v>410</v>
      </c>
      <c r="D42" s="647"/>
      <c r="E42" s="663"/>
      <c r="F42" s="663"/>
      <c r="G42" s="647"/>
      <c r="H42" s="152"/>
      <c r="I42" s="152"/>
      <c r="J42" s="647"/>
      <c r="K42" s="663"/>
      <c r="L42" s="663"/>
      <c r="M42" s="647"/>
      <c r="N42" s="152"/>
      <c r="O42" s="152"/>
      <c r="P42" s="647"/>
      <c r="Q42" s="663"/>
      <c r="R42" s="663"/>
      <c r="S42" s="647"/>
      <c r="T42" s="152"/>
      <c r="U42" s="152"/>
      <c r="V42" s="647"/>
      <c r="W42" s="663"/>
      <c r="X42" s="663"/>
      <c r="Y42" s="647"/>
      <c r="Z42" s="152"/>
      <c r="AA42" s="152"/>
      <c r="AB42" s="647"/>
      <c r="AC42" s="663"/>
      <c r="AD42" s="663"/>
      <c r="AE42" s="647"/>
    </row>
    <row r="43" spans="2:31" s="380" customFormat="1" ht="15.75" hidden="1" outlineLevel="1">
      <c r="B43" s="645" t="s">
        <v>411</v>
      </c>
      <c r="C43" s="664" t="s">
        <v>412</v>
      </c>
      <c r="D43" s="647"/>
      <c r="E43" s="663"/>
      <c r="F43" s="663"/>
      <c r="G43" s="647"/>
      <c r="H43" s="152"/>
      <c r="I43" s="152"/>
      <c r="J43" s="647"/>
      <c r="K43" s="663"/>
      <c r="L43" s="663"/>
      <c r="M43" s="647"/>
      <c r="N43" s="152"/>
      <c r="O43" s="152"/>
      <c r="P43" s="647"/>
      <c r="Q43" s="663"/>
      <c r="R43" s="663"/>
      <c r="S43" s="647"/>
      <c r="T43" s="152"/>
      <c r="U43" s="152"/>
      <c r="V43" s="647"/>
      <c r="W43" s="663"/>
      <c r="X43" s="663"/>
      <c r="Y43" s="647"/>
      <c r="Z43" s="152"/>
      <c r="AA43" s="152"/>
      <c r="AB43" s="647"/>
      <c r="AC43" s="663"/>
      <c r="AD43" s="663"/>
      <c r="AE43" s="647"/>
    </row>
    <row r="44" spans="2:31" s="152" customFormat="1" ht="12.75" hidden="1" outlineLevel="1">
      <c r="B44" s="658"/>
      <c r="C44" s="665"/>
      <c r="D44" s="647"/>
      <c r="E44" s="663"/>
      <c r="F44" s="663"/>
      <c r="G44" s="647"/>
      <c r="J44" s="647"/>
      <c r="K44" s="663"/>
      <c r="L44" s="663"/>
      <c r="M44" s="647"/>
      <c r="P44" s="647"/>
      <c r="Q44" s="663"/>
      <c r="R44" s="663"/>
      <c r="S44" s="647"/>
      <c r="V44" s="647"/>
      <c r="W44" s="663"/>
      <c r="X44" s="663"/>
      <c r="Y44" s="647"/>
      <c r="AB44" s="647"/>
      <c r="AC44" s="663"/>
      <c r="AD44" s="663"/>
      <c r="AE44" s="647"/>
    </row>
    <row r="45" spans="2:31" ht="15.75" hidden="1" outlineLevel="1">
      <c r="B45" s="645" t="s">
        <v>5</v>
      </c>
      <c r="C45" s="662" t="s">
        <v>413</v>
      </c>
      <c r="D45" s="647"/>
      <c r="E45" s="663"/>
      <c r="F45" s="663"/>
      <c r="G45" s="647"/>
      <c r="J45" s="647"/>
      <c r="K45" s="663"/>
      <c r="L45" s="663"/>
      <c r="M45" s="647"/>
      <c r="P45" s="647"/>
      <c r="Q45" s="663"/>
      <c r="R45" s="663"/>
      <c r="S45" s="647"/>
      <c r="V45" s="647"/>
      <c r="W45" s="663"/>
      <c r="X45" s="663"/>
      <c r="Y45" s="647"/>
      <c r="AB45" s="647"/>
      <c r="AC45" s="663"/>
      <c r="AD45" s="663"/>
      <c r="AE45" s="647"/>
    </row>
    <row r="46" spans="2:31" ht="15.75" hidden="1" outlineLevel="1">
      <c r="B46" s="645" t="s">
        <v>6</v>
      </c>
      <c r="C46" s="662" t="s">
        <v>414</v>
      </c>
      <c r="D46" s="666"/>
      <c r="E46" s="651"/>
      <c r="F46" s="651"/>
      <c r="G46" s="666"/>
      <c r="J46" s="666"/>
      <c r="K46" s="651"/>
      <c r="L46" s="651"/>
      <c r="M46" s="666"/>
      <c r="P46" s="666"/>
      <c r="Q46" s="651"/>
      <c r="R46" s="651"/>
      <c r="S46" s="666"/>
      <c r="V46" s="666"/>
      <c r="W46" s="651"/>
      <c r="X46" s="651"/>
      <c r="Y46" s="666"/>
      <c r="AB46" s="666"/>
      <c r="AC46" s="651"/>
      <c r="AD46" s="651"/>
      <c r="AE46" s="666"/>
    </row>
    <row r="47" spans="2:31" ht="15.75" hidden="1" outlineLevel="1">
      <c r="B47" s="645"/>
      <c r="C47" s="662" t="s">
        <v>392</v>
      </c>
      <c r="D47" s="647"/>
      <c r="E47" s="667"/>
      <c r="F47" s="667"/>
      <c r="G47" s="647"/>
      <c r="J47" s="647"/>
      <c r="K47" s="667"/>
      <c r="L47" s="667"/>
      <c r="M47" s="647"/>
      <c r="P47" s="647"/>
      <c r="Q47" s="667"/>
      <c r="R47" s="667"/>
      <c r="S47" s="647"/>
      <c r="V47" s="647"/>
      <c r="W47" s="667"/>
      <c r="X47" s="667"/>
      <c r="Y47" s="647"/>
      <c r="AB47" s="647"/>
      <c r="AC47" s="667"/>
      <c r="AD47" s="667"/>
      <c r="AE47" s="647"/>
    </row>
    <row r="48" spans="2:31" ht="15.75" hidden="1" outlineLevel="1">
      <c r="B48" s="645" t="s">
        <v>415</v>
      </c>
      <c r="C48" s="662" t="s">
        <v>416</v>
      </c>
      <c r="D48" s="647"/>
      <c r="E48" s="663"/>
      <c r="F48" s="663"/>
      <c r="G48" s="647"/>
      <c r="J48" s="647"/>
      <c r="K48" s="663"/>
      <c r="L48" s="663"/>
      <c r="M48" s="647"/>
      <c r="P48" s="647"/>
      <c r="Q48" s="663"/>
      <c r="R48" s="663"/>
      <c r="S48" s="647"/>
      <c r="V48" s="647"/>
      <c r="W48" s="663"/>
      <c r="X48" s="663"/>
      <c r="Y48" s="647"/>
      <c r="AB48" s="647"/>
      <c r="AC48" s="663"/>
      <c r="AD48" s="663"/>
      <c r="AE48" s="647"/>
    </row>
    <row r="49" spans="2:31" ht="15.75" hidden="1" outlineLevel="1">
      <c r="B49" s="645" t="s">
        <v>417</v>
      </c>
      <c r="C49" s="662" t="s">
        <v>391</v>
      </c>
      <c r="D49" s="647"/>
      <c r="E49" s="663"/>
      <c r="F49" s="663"/>
      <c r="G49" s="647"/>
      <c r="J49" s="647"/>
      <c r="K49" s="663"/>
      <c r="L49" s="663"/>
      <c r="M49" s="647"/>
      <c r="P49" s="647"/>
      <c r="Q49" s="663"/>
      <c r="R49" s="663"/>
      <c r="S49" s="647"/>
      <c r="V49" s="647"/>
      <c r="W49" s="663"/>
      <c r="X49" s="663"/>
      <c r="Y49" s="647"/>
      <c r="AB49" s="647"/>
      <c r="AC49" s="663"/>
      <c r="AD49" s="663"/>
      <c r="AE49" s="647"/>
    </row>
    <row r="50" spans="2:31" ht="15.75" hidden="1" outlineLevel="1">
      <c r="B50" s="645"/>
      <c r="C50" s="662" t="s">
        <v>392</v>
      </c>
      <c r="D50" s="647"/>
      <c r="E50" s="663"/>
      <c r="F50" s="663"/>
      <c r="G50" s="647"/>
      <c r="J50" s="647"/>
      <c r="K50" s="663"/>
      <c r="L50" s="663"/>
      <c r="M50" s="647"/>
      <c r="P50" s="647"/>
      <c r="Q50" s="663"/>
      <c r="R50" s="663"/>
      <c r="S50" s="647"/>
      <c r="V50" s="647"/>
      <c r="W50" s="663"/>
      <c r="X50" s="663"/>
      <c r="Y50" s="647"/>
      <c r="AB50" s="647"/>
      <c r="AC50" s="663"/>
      <c r="AD50" s="663"/>
      <c r="AE50" s="647"/>
    </row>
    <row r="51" spans="2:31" ht="15.75" hidden="1" outlineLevel="1">
      <c r="B51" s="645" t="s">
        <v>418</v>
      </c>
      <c r="C51" s="662" t="str">
        <f>C42</f>
        <v>сетевой организации 1</v>
      </c>
      <c r="D51" s="647"/>
      <c r="E51" s="663"/>
      <c r="F51" s="663"/>
      <c r="G51" s="647"/>
      <c r="J51" s="647"/>
      <c r="K51" s="663"/>
      <c r="L51" s="663"/>
      <c r="M51" s="647"/>
      <c r="P51" s="647"/>
      <c r="Q51" s="663"/>
      <c r="R51" s="663"/>
      <c r="S51" s="647"/>
      <c r="V51" s="647"/>
      <c r="W51" s="663"/>
      <c r="X51" s="663"/>
      <c r="Y51" s="647"/>
      <c r="AB51" s="647"/>
      <c r="AC51" s="663"/>
      <c r="AD51" s="663"/>
      <c r="AE51" s="647"/>
    </row>
    <row r="52" spans="2:31" ht="31.5" hidden="1" outlineLevel="1">
      <c r="B52" s="645" t="s">
        <v>419</v>
      </c>
      <c r="C52" s="662" t="s">
        <v>420</v>
      </c>
      <c r="D52" s="647"/>
      <c r="E52" s="663"/>
      <c r="F52" s="663"/>
      <c r="G52" s="647"/>
      <c r="J52" s="647"/>
      <c r="K52" s="663"/>
      <c r="L52" s="663"/>
      <c r="M52" s="647"/>
      <c r="P52" s="647"/>
      <c r="Q52" s="663"/>
      <c r="R52" s="663"/>
      <c r="S52" s="647"/>
      <c r="V52" s="647"/>
      <c r="W52" s="663"/>
      <c r="X52" s="663"/>
      <c r="Y52" s="647"/>
      <c r="AB52" s="647"/>
      <c r="AC52" s="663"/>
      <c r="AD52" s="663"/>
      <c r="AE52" s="647"/>
    </row>
    <row r="53" spans="2:31" ht="15.75" hidden="1" outlineLevel="1">
      <c r="B53" s="645" t="s">
        <v>421</v>
      </c>
      <c r="C53" s="662" t="str">
        <f>C43</f>
        <v>сетевой организации 2</v>
      </c>
      <c r="D53" s="647"/>
      <c r="E53" s="663"/>
      <c r="F53" s="663"/>
      <c r="G53" s="647"/>
      <c r="J53" s="647"/>
      <c r="K53" s="663"/>
      <c r="L53" s="663"/>
      <c r="M53" s="647"/>
      <c r="P53" s="647"/>
      <c r="Q53" s="663"/>
      <c r="R53" s="663"/>
      <c r="S53" s="647"/>
      <c r="V53" s="647"/>
      <c r="W53" s="663"/>
      <c r="X53" s="663"/>
      <c r="Y53" s="647"/>
      <c r="AB53" s="647"/>
      <c r="AC53" s="663"/>
      <c r="AD53" s="663"/>
      <c r="AE53" s="647"/>
    </row>
    <row r="54" spans="2:31" ht="31.5" hidden="1" outlineLevel="1">
      <c r="B54" s="645" t="s">
        <v>422</v>
      </c>
      <c r="C54" s="662" t="s">
        <v>423</v>
      </c>
      <c r="D54" s="647"/>
      <c r="E54" s="663"/>
      <c r="F54" s="663"/>
      <c r="G54" s="647"/>
      <c r="J54" s="647"/>
      <c r="K54" s="663"/>
      <c r="L54" s="663"/>
      <c r="M54" s="647"/>
      <c r="P54" s="647"/>
      <c r="Q54" s="663"/>
      <c r="R54" s="663"/>
      <c r="S54" s="647"/>
      <c r="V54" s="647"/>
      <c r="W54" s="663"/>
      <c r="X54" s="663"/>
      <c r="Y54" s="647"/>
      <c r="AB54" s="647"/>
      <c r="AC54" s="663"/>
      <c r="AD54" s="663"/>
      <c r="AE54" s="647"/>
    </row>
    <row r="55" spans="2:31" s="128" customFormat="1" ht="12.75" hidden="1" outlineLevel="1">
      <c r="B55" s="658"/>
      <c r="C55" s="665"/>
      <c r="D55" s="647"/>
      <c r="E55" s="663"/>
      <c r="F55" s="663"/>
      <c r="G55" s="647"/>
      <c r="J55" s="647"/>
      <c r="K55" s="663"/>
      <c r="L55" s="663"/>
      <c r="M55" s="647"/>
      <c r="P55" s="647"/>
      <c r="Q55" s="663"/>
      <c r="R55" s="663"/>
      <c r="S55" s="647"/>
      <c r="V55" s="647"/>
      <c r="W55" s="663"/>
      <c r="X55" s="663"/>
      <c r="Y55" s="647"/>
      <c r="AB55" s="647"/>
      <c r="AC55" s="663"/>
      <c r="AD55" s="663"/>
      <c r="AE55" s="647"/>
    </row>
    <row r="56" spans="2:31" ht="15.75" hidden="1" outlineLevel="1">
      <c r="B56" s="645" t="s">
        <v>145</v>
      </c>
      <c r="C56" s="662" t="s">
        <v>424</v>
      </c>
      <c r="D56" s="647"/>
      <c r="E56" s="663"/>
      <c r="F56" s="663"/>
      <c r="G56" s="647"/>
      <c r="J56" s="647"/>
      <c r="K56" s="663"/>
      <c r="L56" s="663"/>
      <c r="M56" s="647"/>
      <c r="P56" s="647"/>
      <c r="Q56" s="663"/>
      <c r="R56" s="663"/>
      <c r="S56" s="647"/>
      <c r="V56" s="647"/>
      <c r="W56" s="663"/>
      <c r="X56" s="663"/>
      <c r="Y56" s="647"/>
      <c r="AB56" s="647"/>
      <c r="AC56" s="663"/>
      <c r="AD56" s="663"/>
      <c r="AE56" s="647"/>
    </row>
    <row r="57" spans="2:31" ht="15.75" hidden="1" outlineLevel="1">
      <c r="B57" s="645" t="s">
        <v>146</v>
      </c>
      <c r="C57" s="654" t="s">
        <v>425</v>
      </c>
      <c r="D57" s="647"/>
      <c r="E57" s="651"/>
      <c r="F57" s="651"/>
      <c r="G57" s="647"/>
      <c r="J57" s="647"/>
      <c r="K57" s="651"/>
      <c r="L57" s="651"/>
      <c r="M57" s="647"/>
      <c r="P57" s="647"/>
      <c r="Q57" s="651"/>
      <c r="R57" s="651"/>
      <c r="S57" s="647"/>
      <c r="V57" s="647"/>
      <c r="W57" s="651"/>
      <c r="X57" s="651"/>
      <c r="Y57" s="647"/>
      <c r="AB57" s="647"/>
      <c r="AC57" s="651"/>
      <c r="AD57" s="651"/>
      <c r="AE57" s="647"/>
    </row>
    <row r="58" spans="2:31" ht="15.75" hidden="1" outlineLevel="1">
      <c r="B58" s="645" t="s">
        <v>233</v>
      </c>
      <c r="C58" s="662" t="s">
        <v>426</v>
      </c>
      <c r="D58" s="647"/>
      <c r="E58" s="667"/>
      <c r="F58" s="667"/>
      <c r="G58" s="647"/>
      <c r="J58" s="647"/>
      <c r="K58" s="667"/>
      <c r="L58" s="667"/>
      <c r="M58" s="647"/>
      <c r="P58" s="647"/>
      <c r="Q58" s="667"/>
      <c r="R58" s="667"/>
      <c r="S58" s="647"/>
      <c r="V58" s="647"/>
      <c r="W58" s="667"/>
      <c r="X58" s="667"/>
      <c r="Y58" s="647"/>
      <c r="AB58" s="647"/>
      <c r="AC58" s="667"/>
      <c r="AD58" s="667"/>
      <c r="AE58" s="647"/>
    </row>
    <row r="59" spans="2:31" ht="15.75" hidden="1" outlineLevel="1">
      <c r="B59" s="645" t="s">
        <v>234</v>
      </c>
      <c r="C59" s="662" t="s">
        <v>427</v>
      </c>
      <c r="D59" s="647"/>
      <c r="E59" s="663"/>
      <c r="F59" s="663"/>
      <c r="G59" s="647"/>
      <c r="J59" s="647"/>
      <c r="K59" s="663"/>
      <c r="L59" s="663"/>
      <c r="M59" s="647"/>
      <c r="P59" s="647"/>
      <c r="Q59" s="663"/>
      <c r="R59" s="663"/>
      <c r="S59" s="647"/>
      <c r="V59" s="647"/>
      <c r="W59" s="663"/>
      <c r="X59" s="663"/>
      <c r="Y59" s="647"/>
      <c r="AB59" s="647"/>
      <c r="AC59" s="663"/>
      <c r="AD59" s="663"/>
      <c r="AE59" s="647"/>
    </row>
    <row r="60" spans="2:31" ht="15.75" hidden="1" outlineLevel="1">
      <c r="B60" s="645" t="s">
        <v>235</v>
      </c>
      <c r="C60" s="662" t="s">
        <v>428</v>
      </c>
      <c r="D60" s="647"/>
      <c r="E60" s="663"/>
      <c r="F60" s="663"/>
      <c r="G60" s="647"/>
      <c r="J60" s="647"/>
      <c r="K60" s="663"/>
      <c r="L60" s="663"/>
      <c r="M60" s="647"/>
      <c r="P60" s="647"/>
      <c r="Q60" s="663"/>
      <c r="R60" s="663"/>
      <c r="S60" s="647"/>
      <c r="V60" s="647"/>
      <c r="W60" s="663"/>
      <c r="X60" s="663"/>
      <c r="Y60" s="647"/>
      <c r="AB60" s="647"/>
      <c r="AC60" s="663"/>
      <c r="AD60" s="663"/>
      <c r="AE60" s="647"/>
    </row>
    <row r="61" spans="2:31" s="128" customFormat="1" ht="12.75" hidden="1" outlineLevel="1">
      <c r="B61" s="658"/>
      <c r="C61" s="665"/>
      <c r="D61" s="647"/>
      <c r="E61" s="663"/>
      <c r="F61" s="668"/>
      <c r="G61" s="647"/>
      <c r="J61" s="647"/>
      <c r="K61" s="663"/>
      <c r="L61" s="668"/>
      <c r="M61" s="647"/>
      <c r="P61" s="647"/>
      <c r="Q61" s="663"/>
      <c r="R61" s="668"/>
      <c r="S61" s="647"/>
      <c r="V61" s="647"/>
      <c r="W61" s="663"/>
      <c r="X61" s="668"/>
      <c r="Y61" s="647"/>
      <c r="AB61" s="647"/>
      <c r="AC61" s="663"/>
      <c r="AD61" s="668"/>
      <c r="AE61" s="647"/>
    </row>
    <row r="62" spans="2:31" ht="15.75" collapsed="1">
      <c r="B62" s="645" t="s">
        <v>236</v>
      </c>
      <c r="C62" s="654" t="s">
        <v>565</v>
      </c>
      <c r="D62" s="651">
        <f>SUM(D64:D65,D71)</f>
        <v>0</v>
      </c>
      <c r="E62" s="651">
        <f>SUM(E64:E65,E71)</f>
        <v>0</v>
      </c>
      <c r="F62" s="669">
        <f>SUM(F64+F65)</f>
        <v>0</v>
      </c>
      <c r="G62" s="651">
        <f>SUM(G64+G65)</f>
        <v>0</v>
      </c>
      <c r="J62" s="651">
        <f>SUM(J64:J65,J71)</f>
        <v>0</v>
      </c>
      <c r="K62" s="651">
        <f>SUM(K64:K65,K71)</f>
        <v>0</v>
      </c>
      <c r="L62" s="669">
        <f>SUM(L64+L65)</f>
        <v>0</v>
      </c>
      <c r="M62" s="651">
        <f>SUM(M64+M65)</f>
        <v>0</v>
      </c>
      <c r="P62" s="651">
        <f>SUM(P64:P65,P71)</f>
        <v>0</v>
      </c>
      <c r="Q62" s="651">
        <f>SUM(Q64:Q65,Q71)</f>
        <v>0</v>
      </c>
      <c r="R62" s="669">
        <f>SUM(R64+R65)</f>
        <v>0</v>
      </c>
      <c r="S62" s="651">
        <f>SUM(S64+S65)</f>
        <v>0</v>
      </c>
      <c r="V62" s="651">
        <f>SUM(V64:V65,V71)</f>
        <v>0</v>
      </c>
      <c r="W62" s="651">
        <f>SUM(W64:W65,W71)</f>
        <v>0</v>
      </c>
      <c r="X62" s="669">
        <f>SUM(X64+X65)</f>
        <v>0</v>
      </c>
      <c r="Y62" s="651">
        <f>SUM(Y64+Y65)</f>
        <v>0</v>
      </c>
      <c r="AB62" s="651">
        <f>SUM(AB64:AB65,AB71)</f>
        <v>0</v>
      </c>
      <c r="AC62" s="651">
        <f>SUM(AC64:AC65,AC71)</f>
        <v>0</v>
      </c>
      <c r="AD62" s="669">
        <f>SUM(AD64+AD65)</f>
        <v>0</v>
      </c>
      <c r="AE62" s="651">
        <f>SUM(AE64+AE65)</f>
        <v>0</v>
      </c>
    </row>
    <row r="63" spans="2:31" s="342" customFormat="1" ht="12.75">
      <c r="B63" s="649"/>
      <c r="C63" s="670" t="s">
        <v>379</v>
      </c>
      <c r="D63" s="647"/>
      <c r="E63" s="667"/>
      <c r="F63" s="671"/>
      <c r="G63" s="647"/>
      <c r="H63" s="128"/>
      <c r="I63" s="128"/>
      <c r="J63" s="647"/>
      <c r="K63" s="667"/>
      <c r="L63" s="671"/>
      <c r="M63" s="647"/>
      <c r="N63" s="128"/>
      <c r="O63" s="128"/>
      <c r="P63" s="647"/>
      <c r="Q63" s="667"/>
      <c r="R63" s="671"/>
      <c r="S63" s="647"/>
      <c r="T63" s="128"/>
      <c r="U63" s="128"/>
      <c r="V63" s="647"/>
      <c r="W63" s="667"/>
      <c r="X63" s="671"/>
      <c r="Y63" s="647"/>
      <c r="Z63" s="128"/>
      <c r="AA63" s="128"/>
      <c r="AB63" s="647"/>
      <c r="AC63" s="667"/>
      <c r="AD63" s="671"/>
      <c r="AE63" s="647"/>
    </row>
    <row r="64" spans="2:31" s="380" customFormat="1" ht="15.75">
      <c r="B64" s="645" t="s">
        <v>429</v>
      </c>
      <c r="C64" s="378" t="s">
        <v>380</v>
      </c>
      <c r="D64" s="355">
        <f>SUM(4!H16)*1000</f>
        <v>0</v>
      </c>
      <c r="E64" s="355">
        <f>SUM(5!H16)</f>
        <v>0</v>
      </c>
      <c r="F64" s="356">
        <f>E64*1.3</f>
        <v>0</v>
      </c>
      <c r="G64" s="355"/>
      <c r="H64" s="152"/>
      <c r="I64" s="152"/>
      <c r="J64" s="355">
        <f>SUM(4!Y16)*1000</f>
        <v>0</v>
      </c>
      <c r="K64" s="355">
        <f>SUM(5!Y16)</f>
        <v>0</v>
      </c>
      <c r="L64" s="356">
        <f>K64*1.3</f>
        <v>0</v>
      </c>
      <c r="M64" s="355"/>
      <c r="N64" s="152"/>
      <c r="O64" s="152"/>
      <c r="P64" s="355">
        <f>SUM(4!AP16)*1000</f>
        <v>0</v>
      </c>
      <c r="Q64" s="355">
        <f>SUM(5!AP16)</f>
        <v>0</v>
      </c>
      <c r="R64" s="356">
        <f>Q64*1.3</f>
        <v>0</v>
      </c>
      <c r="S64" s="355"/>
      <c r="T64" s="152"/>
      <c r="U64" s="152"/>
      <c r="V64" s="355">
        <f>SUM(4!BG16)*1000</f>
        <v>0</v>
      </c>
      <c r="W64" s="355">
        <f>SUM(5!BG16)</f>
        <v>0</v>
      </c>
      <c r="X64" s="356">
        <f>W64*1.3</f>
        <v>0</v>
      </c>
      <c r="Y64" s="355"/>
      <c r="Z64" s="152"/>
      <c r="AA64" s="152"/>
      <c r="AB64" s="355">
        <f>SUM(4!BX16)*1000</f>
        <v>0</v>
      </c>
      <c r="AC64" s="355">
        <f>SUM(5!BX16)</f>
        <v>0</v>
      </c>
      <c r="AD64" s="356">
        <f>AC64*1.3</f>
        <v>0</v>
      </c>
      <c r="AE64" s="355"/>
    </row>
    <row r="65" spans="2:31" ht="15.75">
      <c r="B65" s="645" t="s">
        <v>430</v>
      </c>
      <c r="C65" s="662" t="s">
        <v>381</v>
      </c>
      <c r="D65" s="651">
        <f>SUM(D67:D70)</f>
        <v>0</v>
      </c>
      <c r="E65" s="651">
        <f>SUM(E67:E70)</f>
        <v>0</v>
      </c>
      <c r="F65" s="669">
        <f>SUM(F67:F70)</f>
        <v>0</v>
      </c>
      <c r="G65" s="651">
        <f>SUM(G67:G70)</f>
        <v>0</v>
      </c>
      <c r="J65" s="651">
        <f>SUM(J67:J70)</f>
        <v>0</v>
      </c>
      <c r="K65" s="651">
        <f>SUM(K67:K70)</f>
        <v>0</v>
      </c>
      <c r="L65" s="669">
        <f>SUM(L67:L70)</f>
        <v>0</v>
      </c>
      <c r="M65" s="651">
        <f>SUM(M67:M70)</f>
        <v>0</v>
      </c>
      <c r="P65" s="651">
        <f>SUM(P67:P70)</f>
        <v>0</v>
      </c>
      <c r="Q65" s="651">
        <f>SUM(Q67:Q70)</f>
        <v>0</v>
      </c>
      <c r="R65" s="669">
        <f>SUM(R67:R70)</f>
        <v>0</v>
      </c>
      <c r="S65" s="651">
        <f>SUM(S67:S70)</f>
        <v>0</v>
      </c>
      <c r="V65" s="651">
        <f>SUM(V67:V70)</f>
        <v>0</v>
      </c>
      <c r="W65" s="651">
        <f>SUM(W67:W70)</f>
        <v>0</v>
      </c>
      <c r="X65" s="669">
        <f>SUM(X67:X70)</f>
        <v>0</v>
      </c>
      <c r="Y65" s="651">
        <f>SUM(Y67:Y70)</f>
        <v>0</v>
      </c>
      <c r="AB65" s="651">
        <f>SUM(AB67:AB70)</f>
        <v>0</v>
      </c>
      <c r="AC65" s="651">
        <f>SUM(AC67:AC70)</f>
        <v>0</v>
      </c>
      <c r="AD65" s="669">
        <f>SUM(AD67:AD70)</f>
        <v>0</v>
      </c>
      <c r="AE65" s="651">
        <f>SUM(AE67:AE70)</f>
        <v>0</v>
      </c>
    </row>
    <row r="66" spans="2:31" s="342" customFormat="1" ht="12.75">
      <c r="B66" s="649"/>
      <c r="C66" s="670" t="s">
        <v>379</v>
      </c>
      <c r="D66" s="647"/>
      <c r="E66" s="663"/>
      <c r="F66" s="668"/>
      <c r="G66" s="647"/>
      <c r="H66" s="128"/>
      <c r="I66" s="128"/>
      <c r="J66" s="647"/>
      <c r="K66" s="663"/>
      <c r="L66" s="668"/>
      <c r="M66" s="647"/>
      <c r="N66" s="128"/>
      <c r="O66" s="128"/>
      <c r="P66" s="647"/>
      <c r="Q66" s="663"/>
      <c r="R66" s="668"/>
      <c r="S66" s="647"/>
      <c r="T66" s="128"/>
      <c r="U66" s="128"/>
      <c r="V66" s="647"/>
      <c r="W66" s="663"/>
      <c r="X66" s="668"/>
      <c r="Y66" s="647"/>
      <c r="Z66" s="128"/>
      <c r="AA66" s="128"/>
      <c r="AB66" s="647"/>
      <c r="AC66" s="663"/>
      <c r="AD66" s="668"/>
      <c r="AE66" s="647"/>
    </row>
    <row r="67" spans="2:83" ht="15.75">
      <c r="B67" s="645" t="s">
        <v>431</v>
      </c>
      <c r="C67" s="662">
        <f>C15</f>
        <v>0</v>
      </c>
      <c r="D67" s="355">
        <f>SUM(4!H14:H15)*1000-SUM(D68:D70)</f>
        <v>0</v>
      </c>
      <c r="E67" s="357">
        <f>SUM(5!H14:H15)-SUM(E68:E70)</f>
        <v>0</v>
      </c>
      <c r="F67" s="356">
        <f>E67*1.3</f>
        <v>0</v>
      </c>
      <c r="G67" s="355"/>
      <c r="J67" s="355">
        <f>SUM(4!Y14:Y15)*1000-SUM(J68:J70)</f>
        <v>0</v>
      </c>
      <c r="K67" s="357">
        <f>SUM(5!Y14:Y15)-SUM(K68:K70)</f>
        <v>0</v>
      </c>
      <c r="L67" s="356">
        <f>K67*1.3</f>
        <v>0</v>
      </c>
      <c r="M67" s="355"/>
      <c r="P67" s="355">
        <f>SUM(4!AP14:AP15)*1000-SUM(P68:P70)</f>
        <v>0</v>
      </c>
      <c r="Q67" s="357">
        <f>SUM(5!AP14:AP15)-SUM(Q68:Q70)</f>
        <v>0</v>
      </c>
      <c r="R67" s="356">
        <f>Q67*1.3</f>
        <v>0</v>
      </c>
      <c r="S67" s="355"/>
      <c r="V67" s="355">
        <f>SUM(4!BG14:BG15)*1000-SUM(V68:V70)</f>
        <v>0</v>
      </c>
      <c r="W67" s="357">
        <f>SUM(5!BG14:BG15)-SUM(W68:W70)</f>
        <v>0</v>
      </c>
      <c r="X67" s="356">
        <f>W67*1.3</f>
        <v>0</v>
      </c>
      <c r="Y67" s="355"/>
      <c r="AB67" s="355">
        <f>SUM(4!BX14:BX15)*1000-SUM(AB68:AB70)</f>
        <v>0</v>
      </c>
      <c r="AC67" s="357">
        <f>SUM(5!BX14:BX15)-SUM(AC68:AC70)</f>
        <v>0</v>
      </c>
      <c r="AD67" s="356">
        <f>AC67*1.3</f>
        <v>0</v>
      </c>
      <c r="AE67" s="355"/>
      <c r="AF67" s="342"/>
      <c r="AG67" s="342"/>
      <c r="AH67" s="342"/>
      <c r="AI67" s="342"/>
      <c r="AJ67" s="342"/>
      <c r="AK67" s="342"/>
      <c r="AL67" s="342"/>
      <c r="AM67" s="342"/>
      <c r="AN67" s="342"/>
      <c r="AO67" s="342"/>
      <c r="AP67" s="342"/>
      <c r="AQ67" s="342"/>
      <c r="AR67" s="342"/>
      <c r="AS67" s="342"/>
      <c r="AT67" s="342"/>
      <c r="AU67" s="342"/>
      <c r="AV67" s="342"/>
      <c r="AW67" s="342"/>
      <c r="AX67" s="342"/>
      <c r="AY67" s="342"/>
      <c r="AZ67" s="342"/>
      <c r="BC67" s="342"/>
      <c r="BD67" s="342"/>
      <c r="BE67" s="342"/>
      <c r="BF67" s="342"/>
      <c r="BG67" s="342"/>
      <c r="BH67" s="342"/>
      <c r="BI67" s="342"/>
      <c r="BJ67" s="342"/>
      <c r="BK67" s="342"/>
      <c r="BM67" s="342"/>
      <c r="BN67" s="342"/>
      <c r="BO67" s="342"/>
      <c r="BP67" s="342"/>
      <c r="BQ67" s="342"/>
      <c r="BR67" s="342"/>
      <c r="BS67" s="342"/>
      <c r="BT67" s="342"/>
      <c r="BU67" s="342"/>
      <c r="BW67" s="342"/>
      <c r="BX67" s="342"/>
      <c r="BY67" s="342"/>
      <c r="BZ67" s="342"/>
      <c r="CA67" s="342"/>
      <c r="CB67" s="342"/>
      <c r="CC67" s="342"/>
      <c r="CD67" s="342"/>
      <c r="CE67" s="342"/>
    </row>
    <row r="68" spans="2:83" ht="15.75">
      <c r="B68" s="645" t="s">
        <v>432</v>
      </c>
      <c r="C68" s="662">
        <f>C16</f>
        <v>0</v>
      </c>
      <c r="D68" s="355"/>
      <c r="E68" s="355"/>
      <c r="F68" s="356">
        <f>E68*1.3</f>
        <v>0</v>
      </c>
      <c r="G68" s="355"/>
      <c r="J68" s="355"/>
      <c r="K68" s="355"/>
      <c r="L68" s="356">
        <f>K68*1.3</f>
        <v>0</v>
      </c>
      <c r="M68" s="355"/>
      <c r="P68" s="355"/>
      <c r="Q68" s="355"/>
      <c r="R68" s="356">
        <f>Q68*1.3</f>
        <v>0</v>
      </c>
      <c r="S68" s="355"/>
      <c r="V68" s="355"/>
      <c r="W68" s="355"/>
      <c r="X68" s="356">
        <f>W68*1.3</f>
        <v>0</v>
      </c>
      <c r="Y68" s="355"/>
      <c r="AB68" s="355"/>
      <c r="AC68" s="355"/>
      <c r="AD68" s="356">
        <f>AC68*1.3</f>
        <v>0</v>
      </c>
      <c r="AE68" s="355"/>
      <c r="AF68" s="342"/>
      <c r="AG68" s="342"/>
      <c r="AH68" s="342"/>
      <c r="AI68" s="342"/>
      <c r="AJ68" s="342"/>
      <c r="AK68" s="342"/>
      <c r="AL68" s="342"/>
      <c r="AM68" s="342"/>
      <c r="AN68" s="342"/>
      <c r="AO68" s="342"/>
      <c r="AP68" s="342"/>
      <c r="AQ68" s="342"/>
      <c r="AR68" s="342"/>
      <c r="AS68" s="342"/>
      <c r="AT68" s="342"/>
      <c r="AU68" s="342"/>
      <c r="AV68" s="342"/>
      <c r="AW68" s="342"/>
      <c r="AX68" s="342"/>
      <c r="AY68" s="342"/>
      <c r="AZ68" s="342"/>
      <c r="BC68" s="342"/>
      <c r="BD68" s="342"/>
      <c r="BE68" s="342"/>
      <c r="BF68" s="342"/>
      <c r="BG68" s="342"/>
      <c r="BH68" s="342"/>
      <c r="BI68" s="342"/>
      <c r="BJ68" s="342"/>
      <c r="BK68" s="342"/>
      <c r="BM68" s="342"/>
      <c r="BN68" s="342"/>
      <c r="BO68" s="342"/>
      <c r="BP68" s="342"/>
      <c r="BQ68" s="342"/>
      <c r="BR68" s="342"/>
      <c r="BS68" s="342"/>
      <c r="BT68" s="342"/>
      <c r="BU68" s="342"/>
      <c r="BW68" s="342"/>
      <c r="BX68" s="342"/>
      <c r="BY68" s="342"/>
      <c r="BZ68" s="342"/>
      <c r="CA68" s="342"/>
      <c r="CB68" s="342"/>
      <c r="CC68" s="342"/>
      <c r="CD68" s="342"/>
      <c r="CE68" s="342"/>
    </row>
    <row r="69" spans="2:31" ht="15.75">
      <c r="B69" s="645" t="s">
        <v>433</v>
      </c>
      <c r="C69" s="662">
        <f>C17</f>
        <v>0</v>
      </c>
      <c r="D69" s="355"/>
      <c r="E69" s="355"/>
      <c r="F69" s="356">
        <f>E69*1.3</f>
        <v>0</v>
      </c>
      <c r="G69" s="355"/>
      <c r="J69" s="355"/>
      <c r="K69" s="355"/>
      <c r="L69" s="356">
        <f>K69*1.3</f>
        <v>0</v>
      </c>
      <c r="M69" s="355"/>
      <c r="P69" s="355"/>
      <c r="Q69" s="355"/>
      <c r="R69" s="356">
        <f>Q69*1.3</f>
        <v>0</v>
      </c>
      <c r="S69" s="355"/>
      <c r="V69" s="355"/>
      <c r="W69" s="355"/>
      <c r="X69" s="356">
        <f>W69*1.3</f>
        <v>0</v>
      </c>
      <c r="Y69" s="355"/>
      <c r="AB69" s="355"/>
      <c r="AC69" s="355"/>
      <c r="AD69" s="356">
        <f>AC69*1.3</f>
        <v>0</v>
      </c>
      <c r="AE69" s="355"/>
    </row>
    <row r="70" spans="2:31" ht="15.75">
      <c r="B70" s="645" t="s">
        <v>434</v>
      </c>
      <c r="C70" s="662">
        <f>C18</f>
        <v>0</v>
      </c>
      <c r="D70" s="355"/>
      <c r="E70" s="355"/>
      <c r="F70" s="356">
        <f>E70*1.3</f>
        <v>0</v>
      </c>
      <c r="G70" s="355"/>
      <c r="J70" s="355"/>
      <c r="K70" s="355"/>
      <c r="L70" s="356">
        <f>K70*1.3</f>
        <v>0</v>
      </c>
      <c r="M70" s="355"/>
      <c r="P70" s="355"/>
      <c r="Q70" s="355"/>
      <c r="R70" s="356">
        <f>Q70*1.3</f>
        <v>0</v>
      </c>
      <c r="S70" s="355"/>
      <c r="V70" s="355"/>
      <c r="W70" s="355"/>
      <c r="X70" s="356">
        <f>W70*1.3</f>
        <v>0</v>
      </c>
      <c r="Y70" s="355"/>
      <c r="AB70" s="355"/>
      <c r="AC70" s="355"/>
      <c r="AD70" s="356">
        <f>AC70*1.3</f>
        <v>0</v>
      </c>
      <c r="AE70" s="355"/>
    </row>
    <row r="71" spans="2:31" ht="15.75">
      <c r="B71" s="672" t="s">
        <v>605</v>
      </c>
      <c r="C71" s="662" t="s">
        <v>606</v>
      </c>
      <c r="D71" s="355"/>
      <c r="E71" s="355"/>
      <c r="F71" s="356">
        <f>E71*1.3</f>
        <v>0</v>
      </c>
      <c r="G71" s="355"/>
      <c r="J71" s="355"/>
      <c r="K71" s="355"/>
      <c r="L71" s="356">
        <f>K71*1.3</f>
        <v>0</v>
      </c>
      <c r="M71" s="355"/>
      <c r="P71" s="355"/>
      <c r="Q71" s="355"/>
      <c r="R71" s="356">
        <f>Q71*1.3</f>
        <v>0</v>
      </c>
      <c r="S71" s="355"/>
      <c r="V71" s="355"/>
      <c r="W71" s="355"/>
      <c r="X71" s="356">
        <f>W71*1.3</f>
        <v>0</v>
      </c>
      <c r="Y71" s="355"/>
      <c r="AB71" s="355"/>
      <c r="AC71" s="355"/>
      <c r="AD71" s="356">
        <f>AC71*1.3</f>
        <v>0</v>
      </c>
      <c r="AE71" s="355"/>
    </row>
    <row r="72" spans="2:31" s="128" customFormat="1" ht="5.25">
      <c r="B72" s="658"/>
      <c r="C72" s="665"/>
      <c r="D72" s="660"/>
      <c r="E72" s="673"/>
      <c r="F72" s="674"/>
      <c r="G72" s="660"/>
      <c r="J72" s="660"/>
      <c r="K72" s="673"/>
      <c r="L72" s="674"/>
      <c r="M72" s="660"/>
      <c r="P72" s="660"/>
      <c r="Q72" s="673"/>
      <c r="R72" s="674"/>
      <c r="S72" s="660"/>
      <c r="V72" s="660"/>
      <c r="W72" s="673"/>
      <c r="X72" s="674"/>
      <c r="Y72" s="660"/>
      <c r="AB72" s="660"/>
      <c r="AC72" s="673"/>
      <c r="AD72" s="674"/>
      <c r="AE72" s="660"/>
    </row>
    <row r="73" spans="2:31" ht="15.75">
      <c r="B73" s="645" t="s">
        <v>237</v>
      </c>
      <c r="C73" s="654" t="s">
        <v>563</v>
      </c>
      <c r="D73" s="647">
        <f>SUM(D74:D76)</f>
        <v>0</v>
      </c>
      <c r="E73" s="647">
        <f>SUM(E74:E76)</f>
        <v>0</v>
      </c>
      <c r="F73" s="657">
        <f>SUM(F74:F76)</f>
        <v>0</v>
      </c>
      <c r="G73" s="647"/>
      <c r="J73" s="647">
        <f>SUM(J74:J76)</f>
        <v>0</v>
      </c>
      <c r="K73" s="647">
        <f>SUM(K74:K76)</f>
        <v>0</v>
      </c>
      <c r="L73" s="657">
        <f>SUM(L74:L76)</f>
        <v>0</v>
      </c>
      <c r="M73" s="647"/>
      <c r="P73" s="647">
        <f>SUM(P74:P76)</f>
        <v>0</v>
      </c>
      <c r="Q73" s="647">
        <f>SUM(Q74:Q76)</f>
        <v>0</v>
      </c>
      <c r="R73" s="657">
        <f>SUM(R74:R76)</f>
        <v>0</v>
      </c>
      <c r="S73" s="647"/>
      <c r="V73" s="647">
        <f>SUM(V74:V76)</f>
        <v>0</v>
      </c>
      <c r="W73" s="647">
        <f>SUM(W74:W76)</f>
        <v>0</v>
      </c>
      <c r="X73" s="657">
        <f>SUM(X74:X76)</f>
        <v>0</v>
      </c>
      <c r="Y73" s="647"/>
      <c r="AB73" s="647">
        <f>SUM(AB74:AB76)</f>
        <v>0</v>
      </c>
      <c r="AC73" s="647">
        <f>SUM(AC74:AC76)</f>
        <v>0</v>
      </c>
      <c r="AD73" s="657">
        <f>SUM(AD74:AD76)</f>
        <v>0</v>
      </c>
      <c r="AE73" s="647"/>
    </row>
    <row r="74" spans="2:31" s="342" customFormat="1" ht="12.75">
      <c r="B74" s="649"/>
      <c r="C74" s="675" t="s">
        <v>564</v>
      </c>
      <c r="D74" s="358">
        <f>(4!H19)*1000</f>
        <v>0</v>
      </c>
      <c r="E74" s="358">
        <f>5!H19</f>
        <v>0</v>
      </c>
      <c r="F74" s="356">
        <f>E74*1.3</f>
        <v>0</v>
      </c>
      <c r="G74" s="358"/>
      <c r="H74" s="128"/>
      <c r="I74" s="128"/>
      <c r="J74" s="358">
        <f>(4!Y19)*1000</f>
        <v>0</v>
      </c>
      <c r="K74" s="358">
        <f>5!Y19</f>
        <v>0</v>
      </c>
      <c r="L74" s="356">
        <f>K74*1.3</f>
        <v>0</v>
      </c>
      <c r="M74" s="358"/>
      <c r="N74" s="128"/>
      <c r="O74" s="128"/>
      <c r="P74" s="358">
        <f>(4!AP19)*1000</f>
        <v>0</v>
      </c>
      <c r="Q74" s="358">
        <f>5!AP19</f>
        <v>0</v>
      </c>
      <c r="R74" s="356">
        <f>Q74*1.3</f>
        <v>0</v>
      </c>
      <c r="S74" s="358"/>
      <c r="T74" s="128"/>
      <c r="U74" s="128"/>
      <c r="V74" s="358">
        <f>(4!BG19)*1000</f>
        <v>0</v>
      </c>
      <c r="W74" s="358">
        <f>5!BG19</f>
        <v>0</v>
      </c>
      <c r="X74" s="356">
        <f>W74*1.3</f>
        <v>0</v>
      </c>
      <c r="Y74" s="358"/>
      <c r="Z74" s="128"/>
      <c r="AA74" s="128"/>
      <c r="AB74" s="358">
        <f>(4!BX19)*1000</f>
        <v>0</v>
      </c>
      <c r="AC74" s="358">
        <f>5!BX19</f>
        <v>0</v>
      </c>
      <c r="AD74" s="356">
        <f>AC74*1.3</f>
        <v>0</v>
      </c>
      <c r="AE74" s="358"/>
    </row>
    <row r="75" spans="2:31" ht="15.75">
      <c r="B75" s="645" t="s">
        <v>436</v>
      </c>
      <c r="C75" s="654" t="s">
        <v>386</v>
      </c>
      <c r="D75" s="358">
        <f>(4!H17)*1000-D76</f>
        <v>0</v>
      </c>
      <c r="E75" s="358">
        <f>5!H17-E76</f>
        <v>0</v>
      </c>
      <c r="F75" s="356">
        <f>E75*1.3</f>
        <v>0</v>
      </c>
      <c r="G75" s="358"/>
      <c r="J75" s="358">
        <f>(4!Y17)*1000-J76</f>
        <v>0</v>
      </c>
      <c r="K75" s="358">
        <f>5!Y17-K76</f>
        <v>0</v>
      </c>
      <c r="L75" s="356">
        <f>K75*1.3</f>
        <v>0</v>
      </c>
      <c r="M75" s="358"/>
      <c r="P75" s="358">
        <f>(4!AP17)*1000-P76</f>
        <v>0</v>
      </c>
      <c r="Q75" s="358">
        <f>5!AP17-Q76</f>
        <v>0</v>
      </c>
      <c r="R75" s="356">
        <f>Q75*1.3</f>
        <v>0</v>
      </c>
      <c r="S75" s="358"/>
      <c r="V75" s="358">
        <f>(4!BG17)*1000-V76</f>
        <v>0</v>
      </c>
      <c r="W75" s="358">
        <f>5!BG17-W76</f>
        <v>0</v>
      </c>
      <c r="X75" s="356">
        <f>W75*1.3</f>
        <v>0</v>
      </c>
      <c r="Y75" s="358"/>
      <c r="AB75" s="358">
        <f>(4!BX17)*1000-AB76</f>
        <v>0</v>
      </c>
      <c r="AC75" s="358">
        <f>5!BX17-AC76</f>
        <v>0</v>
      </c>
      <c r="AD75" s="356">
        <f>AC75*1.3</f>
        <v>0</v>
      </c>
      <c r="AE75" s="358"/>
    </row>
    <row r="76" spans="2:31" ht="15.75">
      <c r="B76" s="645" t="s">
        <v>437</v>
      </c>
      <c r="C76" s="662" t="str">
        <f>C22</f>
        <v>Потери электроэнергии  на собственное потр.</v>
      </c>
      <c r="D76" s="358">
        <f>(4!M17)*1000</f>
        <v>0</v>
      </c>
      <c r="E76" s="358">
        <f>5!M17</f>
        <v>0</v>
      </c>
      <c r="F76" s="356">
        <f>E76*1.3</f>
        <v>0</v>
      </c>
      <c r="G76" s="358"/>
      <c r="J76" s="358">
        <f>(4!AD17)*1000</f>
        <v>0</v>
      </c>
      <c r="K76" s="358">
        <f>5!AD17</f>
        <v>0</v>
      </c>
      <c r="L76" s="356">
        <f>K76*1.3</f>
        <v>0</v>
      </c>
      <c r="M76" s="358"/>
      <c r="P76" s="358">
        <f>(4!AU17)*1000</f>
        <v>0</v>
      </c>
      <c r="Q76" s="358">
        <f>5!AU17</f>
        <v>0</v>
      </c>
      <c r="R76" s="356">
        <f>Q76*1.3</f>
        <v>0</v>
      </c>
      <c r="S76" s="358"/>
      <c r="V76" s="358">
        <f>(4!BL17)*1000</f>
        <v>0</v>
      </c>
      <c r="W76" s="358">
        <f>5!BL17</f>
        <v>0</v>
      </c>
      <c r="X76" s="356">
        <f>W76*1.3</f>
        <v>0</v>
      </c>
      <c r="Y76" s="358"/>
      <c r="AB76" s="358">
        <f>(4!CC17)*1000</f>
        <v>0</v>
      </c>
      <c r="AC76" s="358">
        <f>5!CC17</f>
        <v>0</v>
      </c>
      <c r="AD76" s="356">
        <f>AC76*1.3</f>
        <v>0</v>
      </c>
      <c r="AE76" s="358"/>
    </row>
    <row r="77" spans="2:31" s="128" customFormat="1" ht="5.25">
      <c r="B77" s="658"/>
      <c r="C77" s="665"/>
      <c r="D77" s="661"/>
      <c r="E77" s="673"/>
      <c r="F77" s="674"/>
      <c r="G77" s="661"/>
      <c r="J77" s="661"/>
      <c r="K77" s="673"/>
      <c r="L77" s="674"/>
      <c r="M77" s="661"/>
      <c r="P77" s="661"/>
      <c r="Q77" s="673"/>
      <c r="R77" s="674"/>
      <c r="S77" s="661"/>
      <c r="V77" s="661"/>
      <c r="W77" s="673"/>
      <c r="X77" s="674"/>
      <c r="Y77" s="661"/>
      <c r="AB77" s="661"/>
      <c r="AC77" s="673"/>
      <c r="AD77" s="674"/>
      <c r="AE77" s="661"/>
    </row>
    <row r="78" spans="2:31" ht="15.75">
      <c r="B78" s="645" t="s">
        <v>238</v>
      </c>
      <c r="C78" s="662" t="s">
        <v>414</v>
      </c>
      <c r="D78" s="647">
        <f>SUM(D80:D81,D91)</f>
        <v>0</v>
      </c>
      <c r="E78" s="651">
        <f>SUM(E80:E81,E91)</f>
        <v>0</v>
      </c>
      <c r="F78" s="669">
        <f>SUM(F80:F81,F91)</f>
        <v>0</v>
      </c>
      <c r="G78" s="647">
        <f>SUM(G80:G81,G91)</f>
        <v>0</v>
      </c>
      <c r="J78" s="647">
        <f>SUM(J80:J81,J91)</f>
        <v>0</v>
      </c>
      <c r="K78" s="651">
        <f>SUM(K80:K81,K91)</f>
        <v>0</v>
      </c>
      <c r="L78" s="669">
        <f>SUM(L80:L81,L91)</f>
        <v>0</v>
      </c>
      <c r="M78" s="647">
        <f>SUM(M80:M81,M91)</f>
        <v>0</v>
      </c>
      <c r="P78" s="647">
        <f>SUM(P80:P81,P91)</f>
        <v>0</v>
      </c>
      <c r="Q78" s="651">
        <f>SUM(Q80:Q81,Q91)</f>
        <v>0</v>
      </c>
      <c r="R78" s="669">
        <f>SUM(R80:R81,R91)</f>
        <v>0</v>
      </c>
      <c r="S78" s="647">
        <f>SUM(S80:S81,S91)</f>
        <v>0</v>
      </c>
      <c r="V78" s="647">
        <f>SUM(V80:V81,V91)</f>
        <v>0</v>
      </c>
      <c r="W78" s="651">
        <f>SUM(W80:W81,W91)</f>
        <v>0</v>
      </c>
      <c r="X78" s="669">
        <f>SUM(X80:X81,X91)</f>
        <v>0</v>
      </c>
      <c r="Y78" s="647">
        <f>SUM(Y80:Y81,Y91)</f>
        <v>0</v>
      </c>
      <c r="AB78" s="647">
        <f>SUM(AB80:AB81,AB91)</f>
        <v>0</v>
      </c>
      <c r="AC78" s="651">
        <f>SUM(AC80:AC81,AC91)</f>
        <v>0</v>
      </c>
      <c r="AD78" s="669">
        <f>SUM(AD80:AD81,AD91)</f>
        <v>0</v>
      </c>
      <c r="AE78" s="647">
        <f>SUM(AE80:AE81,AE91)</f>
        <v>0</v>
      </c>
    </row>
    <row r="79" spans="2:31" s="342" customFormat="1" ht="12.75">
      <c r="B79" s="649"/>
      <c r="C79" s="670" t="s">
        <v>392</v>
      </c>
      <c r="D79" s="647"/>
      <c r="E79" s="663"/>
      <c r="F79" s="668"/>
      <c r="G79" s="647"/>
      <c r="H79" s="128"/>
      <c r="I79" s="128"/>
      <c r="J79" s="647"/>
      <c r="K79" s="663"/>
      <c r="L79" s="668"/>
      <c r="M79" s="647"/>
      <c r="N79" s="128"/>
      <c r="O79" s="128"/>
      <c r="P79" s="647"/>
      <c r="Q79" s="663"/>
      <c r="R79" s="668"/>
      <c r="S79" s="647"/>
      <c r="T79" s="128"/>
      <c r="U79" s="128"/>
      <c r="V79" s="647"/>
      <c r="W79" s="663"/>
      <c r="X79" s="668"/>
      <c r="Y79" s="647"/>
      <c r="Z79" s="128"/>
      <c r="AA79" s="128"/>
      <c r="AB79" s="647"/>
      <c r="AC79" s="663"/>
      <c r="AD79" s="668"/>
      <c r="AE79" s="647"/>
    </row>
    <row r="80" spans="2:31" ht="15.75">
      <c r="B80" s="645" t="s">
        <v>438</v>
      </c>
      <c r="C80" s="662" t="str">
        <f>C24</f>
        <v>не сетевым организац.(Потребители сбытовой)</v>
      </c>
      <c r="D80" s="355">
        <f>(4!H21)*1000-D81</f>
        <v>0</v>
      </c>
      <c r="E80" s="355">
        <f>(5!H21)-E81</f>
        <v>0</v>
      </c>
      <c r="F80" s="356">
        <f>E80*1.3</f>
        <v>0</v>
      </c>
      <c r="G80" s="355"/>
      <c r="J80" s="355">
        <f>(4!Y21)*1000-J81</f>
        <v>0</v>
      </c>
      <c r="K80" s="355">
        <f>(5!Y21)-K81</f>
        <v>0</v>
      </c>
      <c r="L80" s="356">
        <f>K80*1.3</f>
        <v>0</v>
      </c>
      <c r="M80" s="355"/>
      <c r="P80" s="355">
        <f>(4!AP21)*1000-P81</f>
        <v>0</v>
      </c>
      <c r="Q80" s="355">
        <f>(5!AP21)-Q81</f>
        <v>0</v>
      </c>
      <c r="R80" s="356">
        <f>Q80*1.3</f>
        <v>0</v>
      </c>
      <c r="S80" s="355"/>
      <c r="V80" s="355">
        <f>(4!BG21)*1000-V81</f>
        <v>0</v>
      </c>
      <c r="W80" s="355">
        <f>(5!BG21)-W81</f>
        <v>0</v>
      </c>
      <c r="X80" s="356">
        <f>W80*1.3</f>
        <v>0</v>
      </c>
      <c r="Y80" s="355"/>
      <c r="AB80" s="355">
        <f>(4!BX21)*1000-AB81</f>
        <v>0</v>
      </c>
      <c r="AC80" s="355">
        <f>(5!BX21)-AC81</f>
        <v>0</v>
      </c>
      <c r="AD80" s="356">
        <f>AC80*1.3</f>
        <v>0</v>
      </c>
      <c r="AE80" s="355"/>
    </row>
    <row r="81" spans="2:31" ht="15.75">
      <c r="B81" s="645" t="s">
        <v>439</v>
      </c>
      <c r="C81" s="662" t="s">
        <v>391</v>
      </c>
      <c r="D81" s="647">
        <f>D83+D85+D87+D89</f>
        <v>0</v>
      </c>
      <c r="E81" s="651">
        <f>E83+E85+E87+E89</f>
        <v>0</v>
      </c>
      <c r="F81" s="669">
        <f>F83+F85+F87+F89</f>
        <v>0</v>
      </c>
      <c r="G81" s="647">
        <f>G83+G85+G87+G89</f>
        <v>0</v>
      </c>
      <c r="J81" s="647">
        <f>J83+J85+J87+J89</f>
        <v>0</v>
      </c>
      <c r="K81" s="651">
        <f>K83+K85+K87+K89</f>
        <v>0</v>
      </c>
      <c r="L81" s="669">
        <f>L83+L85+L87+L89</f>
        <v>0</v>
      </c>
      <c r="M81" s="647">
        <f>M83+M85+M87+M89</f>
        <v>0</v>
      </c>
      <c r="P81" s="647">
        <f>P83+P85+P87+P89</f>
        <v>0</v>
      </c>
      <c r="Q81" s="651">
        <f>Q83+Q85+Q87+Q89</f>
        <v>0</v>
      </c>
      <c r="R81" s="669">
        <f>R83+R85+R87+R89</f>
        <v>0</v>
      </c>
      <c r="S81" s="647">
        <f>S83+S85+S87+S89</f>
        <v>0</v>
      </c>
      <c r="V81" s="647">
        <f>V83+V85+V87+V89</f>
        <v>0</v>
      </c>
      <c r="W81" s="651">
        <f>W83+W85+W87+W89</f>
        <v>0</v>
      </c>
      <c r="X81" s="669">
        <f>X83+X85+X87+X89</f>
        <v>0</v>
      </c>
      <c r="Y81" s="647">
        <f>Y83+Y85+Y87+Y89</f>
        <v>0</v>
      </c>
      <c r="AB81" s="647">
        <f>AB83+AB85+AB87+AB89</f>
        <v>0</v>
      </c>
      <c r="AC81" s="651">
        <f>AC83+AC85+AC87+AC89</f>
        <v>0</v>
      </c>
      <c r="AD81" s="669">
        <f>AD83+AD85+AD87+AD89</f>
        <v>0</v>
      </c>
      <c r="AE81" s="647">
        <f>AE83+AE85+AE87+AE89</f>
        <v>0</v>
      </c>
    </row>
    <row r="82" spans="2:31" s="342" customFormat="1" ht="12.75">
      <c r="B82" s="649"/>
      <c r="C82" s="670" t="s">
        <v>435</v>
      </c>
      <c r="D82" s="647"/>
      <c r="E82" s="663"/>
      <c r="F82" s="668"/>
      <c r="G82" s="647"/>
      <c r="H82" s="128"/>
      <c r="I82" s="128"/>
      <c r="J82" s="647"/>
      <c r="K82" s="663"/>
      <c r="L82" s="668"/>
      <c r="M82" s="647"/>
      <c r="N82" s="128"/>
      <c r="O82" s="128"/>
      <c r="P82" s="647"/>
      <c r="Q82" s="663"/>
      <c r="R82" s="668"/>
      <c r="S82" s="647"/>
      <c r="T82" s="128"/>
      <c r="U82" s="128"/>
      <c r="V82" s="647"/>
      <c r="W82" s="663"/>
      <c r="X82" s="668"/>
      <c r="Y82" s="647"/>
      <c r="Z82" s="128"/>
      <c r="AA82" s="128"/>
      <c r="AB82" s="647"/>
      <c r="AC82" s="663"/>
      <c r="AD82" s="668"/>
      <c r="AE82" s="647"/>
    </row>
    <row r="83" spans="2:31" ht="15.75">
      <c r="B83" s="645" t="s">
        <v>440</v>
      </c>
      <c r="C83" s="662">
        <f>C15</f>
        <v>0</v>
      </c>
      <c r="D83" s="355"/>
      <c r="E83" s="355"/>
      <c r="F83" s="356">
        <f>E83*1.3</f>
        <v>0</v>
      </c>
      <c r="G83" s="355"/>
      <c r="J83" s="355"/>
      <c r="K83" s="355"/>
      <c r="L83" s="356">
        <f>K83*1.3</f>
        <v>0</v>
      </c>
      <c r="M83" s="355"/>
      <c r="P83" s="355"/>
      <c r="Q83" s="355"/>
      <c r="R83" s="356">
        <f>Q83*1.3</f>
        <v>0</v>
      </c>
      <c r="S83" s="355"/>
      <c r="V83" s="355"/>
      <c r="W83" s="355"/>
      <c r="X83" s="356">
        <f>W83*1.3</f>
        <v>0</v>
      </c>
      <c r="Y83" s="355"/>
      <c r="AB83" s="355"/>
      <c r="AC83" s="355"/>
      <c r="AD83" s="356">
        <f>AC83*1.3</f>
        <v>0</v>
      </c>
      <c r="AE83" s="355"/>
    </row>
    <row r="84" spans="2:31" ht="15.75">
      <c r="B84" s="645" t="s">
        <v>441</v>
      </c>
      <c r="C84" s="670" t="s">
        <v>442</v>
      </c>
      <c r="D84" s="647">
        <f>D83-D67</f>
        <v>0</v>
      </c>
      <c r="E84" s="647">
        <f>E83-E67</f>
        <v>0</v>
      </c>
      <c r="F84" s="647">
        <f>F83-F67</f>
        <v>0</v>
      </c>
      <c r="G84" s="647">
        <f>G83-G67</f>
        <v>0</v>
      </c>
      <c r="J84" s="647">
        <f>J83-J67</f>
        <v>0</v>
      </c>
      <c r="K84" s="647">
        <f>K83-K67</f>
        <v>0</v>
      </c>
      <c r="L84" s="647">
        <f>L83-L67</f>
        <v>0</v>
      </c>
      <c r="M84" s="647">
        <f>M83-M67</f>
        <v>0</v>
      </c>
      <c r="P84" s="647">
        <f>P83-P67</f>
        <v>0</v>
      </c>
      <c r="Q84" s="647">
        <f>Q83-Q67</f>
        <v>0</v>
      </c>
      <c r="R84" s="647">
        <f>R83-R67</f>
        <v>0</v>
      </c>
      <c r="S84" s="647">
        <f>S83-S67</f>
        <v>0</v>
      </c>
      <c r="V84" s="647">
        <f>V83-V67</f>
        <v>0</v>
      </c>
      <c r="W84" s="647">
        <f>W83-W67</f>
        <v>0</v>
      </c>
      <c r="X84" s="647">
        <f>X83-X67</f>
        <v>0</v>
      </c>
      <c r="Y84" s="647">
        <f>Y83-Y67</f>
        <v>0</v>
      </c>
      <c r="AB84" s="647">
        <f>AB83-AB67</f>
        <v>0</v>
      </c>
      <c r="AC84" s="647">
        <f>AC83-AC67</f>
        <v>0</v>
      </c>
      <c r="AD84" s="647">
        <f>AD83-AD67</f>
        <v>0</v>
      </c>
      <c r="AE84" s="647">
        <f>AE83-AE67</f>
        <v>0</v>
      </c>
    </row>
    <row r="85" spans="2:31" ht="15.75">
      <c r="B85" s="645" t="s">
        <v>443</v>
      </c>
      <c r="C85" s="662">
        <f>C16</f>
        <v>0</v>
      </c>
      <c r="D85" s="355"/>
      <c r="E85" s="355"/>
      <c r="F85" s="356">
        <f>E85*1.3</f>
        <v>0</v>
      </c>
      <c r="G85" s="355"/>
      <c r="J85" s="355"/>
      <c r="K85" s="355"/>
      <c r="L85" s="356">
        <f>K85*1.3</f>
        <v>0</v>
      </c>
      <c r="M85" s="355"/>
      <c r="P85" s="355"/>
      <c r="Q85" s="355"/>
      <c r="R85" s="356">
        <f>Q85*1.3</f>
        <v>0</v>
      </c>
      <c r="S85" s="355"/>
      <c r="V85" s="355"/>
      <c r="W85" s="355"/>
      <c r="X85" s="356">
        <f>W85*1.3</f>
        <v>0</v>
      </c>
      <c r="Y85" s="355"/>
      <c r="AB85" s="355"/>
      <c r="AC85" s="355"/>
      <c r="AD85" s="356">
        <f>AC85*1.3</f>
        <v>0</v>
      </c>
      <c r="AE85" s="355"/>
    </row>
    <row r="86" spans="2:31" ht="15.75">
      <c r="B86" s="645" t="s">
        <v>444</v>
      </c>
      <c r="C86" s="670" t="s">
        <v>445</v>
      </c>
      <c r="D86" s="647">
        <f>D85-D68</f>
        <v>0</v>
      </c>
      <c r="E86" s="647">
        <f>E85-E68</f>
        <v>0</v>
      </c>
      <c r="F86" s="647">
        <f>F85-F68</f>
        <v>0</v>
      </c>
      <c r="G86" s="647">
        <f>G85-G68</f>
        <v>0</v>
      </c>
      <c r="J86" s="647">
        <f>J85-J68</f>
        <v>0</v>
      </c>
      <c r="K86" s="647">
        <f>K85-K68</f>
        <v>0</v>
      </c>
      <c r="L86" s="647">
        <f>L85-L68</f>
        <v>0</v>
      </c>
      <c r="M86" s="647">
        <f>M85-M68</f>
        <v>0</v>
      </c>
      <c r="P86" s="647">
        <f>P85-P68</f>
        <v>0</v>
      </c>
      <c r="Q86" s="647">
        <f>Q85-Q68</f>
        <v>0</v>
      </c>
      <c r="R86" s="647">
        <f>R85-R68</f>
        <v>0</v>
      </c>
      <c r="S86" s="647">
        <f>S85-S68</f>
        <v>0</v>
      </c>
      <c r="V86" s="647">
        <f>V85-V68</f>
        <v>0</v>
      </c>
      <c r="W86" s="647">
        <f>W85-W68</f>
        <v>0</v>
      </c>
      <c r="X86" s="647">
        <f>X85-X68</f>
        <v>0</v>
      </c>
      <c r="Y86" s="647">
        <f>Y85-Y68</f>
        <v>0</v>
      </c>
      <c r="AB86" s="647">
        <f>AB85-AB68</f>
        <v>0</v>
      </c>
      <c r="AC86" s="647">
        <f>AC85-AC68</f>
        <v>0</v>
      </c>
      <c r="AD86" s="647">
        <f>AD85-AD68</f>
        <v>0</v>
      </c>
      <c r="AE86" s="647">
        <f>AE85-AE68</f>
        <v>0</v>
      </c>
    </row>
    <row r="87" spans="2:31" ht="15.75">
      <c r="B87" s="645" t="s">
        <v>446</v>
      </c>
      <c r="C87" s="662">
        <f>C17</f>
        <v>0</v>
      </c>
      <c r="D87" s="355"/>
      <c r="E87" s="355"/>
      <c r="F87" s="356">
        <f>E87*1.3</f>
        <v>0</v>
      </c>
      <c r="G87" s="355"/>
      <c r="J87" s="355"/>
      <c r="K87" s="355"/>
      <c r="L87" s="356">
        <f>K87*1.3</f>
        <v>0</v>
      </c>
      <c r="M87" s="355"/>
      <c r="P87" s="355"/>
      <c r="Q87" s="355"/>
      <c r="R87" s="356">
        <f>Q87*1.3</f>
        <v>0</v>
      </c>
      <c r="S87" s="355"/>
      <c r="V87" s="355"/>
      <c r="W87" s="355"/>
      <c r="X87" s="356">
        <f>W87*1.3</f>
        <v>0</v>
      </c>
      <c r="Y87" s="355"/>
      <c r="AB87" s="355"/>
      <c r="AC87" s="355"/>
      <c r="AD87" s="356">
        <f>AC87*1.3</f>
        <v>0</v>
      </c>
      <c r="AE87" s="355"/>
    </row>
    <row r="88" spans="2:31" ht="15.75">
      <c r="B88" s="645" t="s">
        <v>447</v>
      </c>
      <c r="C88" s="670" t="s">
        <v>448</v>
      </c>
      <c r="D88" s="647">
        <f>D87-D69</f>
        <v>0</v>
      </c>
      <c r="E88" s="647">
        <f>E87-E69</f>
        <v>0</v>
      </c>
      <c r="F88" s="647">
        <f>F87-F69</f>
        <v>0</v>
      </c>
      <c r="G88" s="647">
        <f>G87-G69</f>
        <v>0</v>
      </c>
      <c r="J88" s="647">
        <f>J87-J69</f>
        <v>0</v>
      </c>
      <c r="K88" s="647">
        <f>K87-K69</f>
        <v>0</v>
      </c>
      <c r="L88" s="647">
        <f>L87-L69</f>
        <v>0</v>
      </c>
      <c r="M88" s="647">
        <f>M87-M69</f>
        <v>0</v>
      </c>
      <c r="P88" s="647">
        <f>P87-P69</f>
        <v>0</v>
      </c>
      <c r="Q88" s="647">
        <f>Q87-Q69</f>
        <v>0</v>
      </c>
      <c r="R88" s="647">
        <f>R87-R69</f>
        <v>0</v>
      </c>
      <c r="S88" s="647">
        <f>S87-S69</f>
        <v>0</v>
      </c>
      <c r="V88" s="647">
        <f>V87-V69</f>
        <v>0</v>
      </c>
      <c r="W88" s="647">
        <f>W87-W69</f>
        <v>0</v>
      </c>
      <c r="X88" s="647">
        <f>X87-X69</f>
        <v>0</v>
      </c>
      <c r="Y88" s="647">
        <f>Y87-Y69</f>
        <v>0</v>
      </c>
      <c r="AB88" s="647">
        <f>AB87-AB69</f>
        <v>0</v>
      </c>
      <c r="AC88" s="647">
        <f>AC87-AC69</f>
        <v>0</v>
      </c>
      <c r="AD88" s="647">
        <f>AD87-AD69</f>
        <v>0</v>
      </c>
      <c r="AE88" s="647">
        <f>AE87-AE69</f>
        <v>0</v>
      </c>
    </row>
    <row r="89" spans="2:31" ht="15.75">
      <c r="B89" s="645" t="s">
        <v>449</v>
      </c>
      <c r="C89" s="662">
        <f>C18</f>
        <v>0</v>
      </c>
      <c r="D89" s="355"/>
      <c r="E89" s="355"/>
      <c r="F89" s="356">
        <f>E89*1.3</f>
        <v>0</v>
      </c>
      <c r="G89" s="355"/>
      <c r="J89" s="355"/>
      <c r="K89" s="355"/>
      <c r="L89" s="356">
        <f>K89*1.3</f>
        <v>0</v>
      </c>
      <c r="M89" s="355"/>
      <c r="P89" s="355"/>
      <c r="Q89" s="355"/>
      <c r="R89" s="356">
        <f>Q89*1.3</f>
        <v>0</v>
      </c>
      <c r="S89" s="355"/>
      <c r="V89" s="355"/>
      <c r="W89" s="355"/>
      <c r="X89" s="356">
        <f>W89*1.3</f>
        <v>0</v>
      </c>
      <c r="Y89" s="355"/>
      <c r="AB89" s="355"/>
      <c r="AC89" s="355"/>
      <c r="AD89" s="356">
        <f>AC89*1.3</f>
        <v>0</v>
      </c>
      <c r="AE89" s="355"/>
    </row>
    <row r="90" spans="2:31" ht="15.75">
      <c r="B90" s="645" t="s">
        <v>450</v>
      </c>
      <c r="C90" s="670" t="s">
        <v>451</v>
      </c>
      <c r="D90" s="647">
        <f>D89-D70</f>
        <v>0</v>
      </c>
      <c r="E90" s="647">
        <f>E89-E70</f>
        <v>0</v>
      </c>
      <c r="F90" s="647">
        <f>F89-F70</f>
        <v>0</v>
      </c>
      <c r="G90" s="647">
        <f>G89-G70</f>
        <v>0</v>
      </c>
      <c r="J90" s="647">
        <f>J89-J70</f>
        <v>0</v>
      </c>
      <c r="K90" s="647">
        <f>K89-K70</f>
        <v>0</v>
      </c>
      <c r="L90" s="647">
        <f>L89-L70</f>
        <v>0</v>
      </c>
      <c r="M90" s="647">
        <f>M89-M70</f>
        <v>0</v>
      </c>
      <c r="P90" s="647">
        <f>P89-P70</f>
        <v>0</v>
      </c>
      <c r="Q90" s="647">
        <f>Q89-Q70</f>
        <v>0</v>
      </c>
      <c r="R90" s="647">
        <f>R89-R70</f>
        <v>0</v>
      </c>
      <c r="S90" s="647">
        <f>S89-S70</f>
        <v>0</v>
      </c>
      <c r="V90" s="647">
        <f>V89-V70</f>
        <v>0</v>
      </c>
      <c r="W90" s="647">
        <f>W89-W70</f>
        <v>0</v>
      </c>
      <c r="X90" s="647">
        <f>X89-X70</f>
        <v>0</v>
      </c>
      <c r="Y90" s="647">
        <f>Y89-Y70</f>
        <v>0</v>
      </c>
      <c r="AB90" s="647">
        <f>AB89-AB70</f>
        <v>0</v>
      </c>
      <c r="AC90" s="647">
        <f>AC89-AC70</f>
        <v>0</v>
      </c>
      <c r="AD90" s="647">
        <f>AD89-AD70</f>
        <v>0</v>
      </c>
      <c r="AE90" s="647">
        <f>AE89-AE70</f>
        <v>0</v>
      </c>
    </row>
    <row r="91" spans="2:31" ht="15.75">
      <c r="B91" s="645" t="s">
        <v>452</v>
      </c>
      <c r="C91" s="662" t="str">
        <f>C35</f>
        <v>Собственное потребление</v>
      </c>
      <c r="D91" s="355">
        <f>4!H27*1000</f>
        <v>0</v>
      </c>
      <c r="E91" s="355">
        <f>5!H27</f>
        <v>0</v>
      </c>
      <c r="F91" s="356">
        <f>E91*1.3</f>
        <v>0</v>
      </c>
      <c r="G91" s="355"/>
      <c r="J91" s="355">
        <f>4!Y27*1000</f>
        <v>0</v>
      </c>
      <c r="K91" s="355">
        <f>5!Y27</f>
        <v>0</v>
      </c>
      <c r="L91" s="356">
        <f>K91*1.3</f>
        <v>0</v>
      </c>
      <c r="M91" s="355"/>
      <c r="P91" s="355">
        <f>4!AP27*1000</f>
        <v>0</v>
      </c>
      <c r="Q91" s="355">
        <f>5!AP27</f>
        <v>0</v>
      </c>
      <c r="R91" s="356">
        <f>Q91*1.3</f>
        <v>0</v>
      </c>
      <c r="S91" s="355"/>
      <c r="V91" s="355">
        <f>4!BG27*1000</f>
        <v>0</v>
      </c>
      <c r="W91" s="355">
        <f>5!BG27</f>
        <v>0</v>
      </c>
      <c r="X91" s="356">
        <f>W91*1.3</f>
        <v>0</v>
      </c>
      <c r="Y91" s="355"/>
      <c r="AB91" s="355">
        <f>4!BX27*1000</f>
        <v>0</v>
      </c>
      <c r="AC91" s="355">
        <f>5!BX27</f>
        <v>0</v>
      </c>
      <c r="AD91" s="356">
        <f>AC91*1.3</f>
        <v>0</v>
      </c>
      <c r="AE91" s="355"/>
    </row>
    <row r="92" spans="2:31" s="128" customFormat="1" ht="5.25">
      <c r="B92" s="658"/>
      <c r="C92" s="665"/>
      <c r="D92" s="660"/>
      <c r="E92" s="673"/>
      <c r="F92" s="674"/>
      <c r="G92" s="660"/>
      <c r="J92" s="660"/>
      <c r="K92" s="673"/>
      <c r="L92" s="674"/>
      <c r="M92" s="660"/>
      <c r="P92" s="660"/>
      <c r="Q92" s="673"/>
      <c r="R92" s="674"/>
      <c r="S92" s="660"/>
      <c r="V92" s="660"/>
      <c r="W92" s="673"/>
      <c r="X92" s="674"/>
      <c r="Y92" s="660"/>
      <c r="AB92" s="660"/>
      <c r="AC92" s="673"/>
      <c r="AD92" s="674"/>
      <c r="AE92" s="660"/>
    </row>
    <row r="93" spans="2:31" s="613" customFormat="1" ht="11.25">
      <c r="B93" s="676" t="s">
        <v>239</v>
      </c>
      <c r="D93" s="677"/>
      <c r="E93" s="678"/>
      <c r="F93" s="679"/>
      <c r="G93" s="680"/>
      <c r="H93" s="128"/>
      <c r="I93" s="128"/>
      <c r="J93" s="677"/>
      <c r="K93" s="678"/>
      <c r="L93" s="679"/>
      <c r="M93" s="680"/>
      <c r="N93" s="128"/>
      <c r="O93" s="128"/>
      <c r="P93" s="677"/>
      <c r="Q93" s="678"/>
      <c r="R93" s="679"/>
      <c r="S93" s="680"/>
      <c r="T93" s="128"/>
      <c r="U93" s="128"/>
      <c r="V93" s="677"/>
      <c r="W93" s="678"/>
      <c r="X93" s="679"/>
      <c r="Y93" s="680"/>
      <c r="Z93" s="128"/>
      <c r="AA93" s="128"/>
      <c r="AB93" s="677"/>
      <c r="AC93" s="678"/>
      <c r="AD93" s="679"/>
      <c r="AE93" s="680"/>
    </row>
    <row r="94" spans="2:31" ht="15.75">
      <c r="B94" s="645" t="s">
        <v>240</v>
      </c>
      <c r="C94" s="662" t="s">
        <v>603</v>
      </c>
      <c r="D94" s="355">
        <f>(4!I11)*1000</f>
        <v>0</v>
      </c>
      <c r="E94" s="355">
        <f>5!I11</f>
        <v>0</v>
      </c>
      <c r="F94" s="356">
        <f>E94*1.3</f>
        <v>0</v>
      </c>
      <c r="G94" s="647" t="s">
        <v>453</v>
      </c>
      <c r="J94" s="355">
        <f>(4!Z11)*1000</f>
        <v>0</v>
      </c>
      <c r="K94" s="355">
        <f>5!Z11</f>
        <v>0</v>
      </c>
      <c r="L94" s="356">
        <f>K94*1.3</f>
        <v>0</v>
      </c>
      <c r="M94" s="647" t="s">
        <v>453</v>
      </c>
      <c r="P94" s="355">
        <f>(4!AQ11)*1000</f>
        <v>0</v>
      </c>
      <c r="Q94" s="355">
        <f>5!AQ11</f>
        <v>0</v>
      </c>
      <c r="R94" s="356">
        <f>Q94*1.3</f>
        <v>0</v>
      </c>
      <c r="S94" s="647" t="s">
        <v>453</v>
      </c>
      <c r="V94" s="355">
        <f>(4!BH11)*1000</f>
        <v>0</v>
      </c>
      <c r="W94" s="355">
        <f>5!BH11</f>
        <v>0</v>
      </c>
      <c r="X94" s="356">
        <f>W94*1.3</f>
        <v>0</v>
      </c>
      <c r="Y94" s="647" t="s">
        <v>453</v>
      </c>
      <c r="AB94" s="355">
        <f>(4!BY11)*1000</f>
        <v>0</v>
      </c>
      <c r="AC94" s="355">
        <f>5!BY11</f>
        <v>0</v>
      </c>
      <c r="AD94" s="356">
        <f>AC94*1.3</f>
        <v>0</v>
      </c>
      <c r="AE94" s="647" t="s">
        <v>453</v>
      </c>
    </row>
    <row r="95" spans="2:31" s="613" customFormat="1" ht="15.75">
      <c r="B95" s="645" t="s">
        <v>241</v>
      </c>
      <c r="C95" s="662" t="s">
        <v>604</v>
      </c>
      <c r="D95" s="647">
        <f>SUM(D94)</f>
        <v>0</v>
      </c>
      <c r="E95" s="651">
        <f>SUM(E94)</f>
        <v>0</v>
      </c>
      <c r="F95" s="651">
        <f>SUM(F94)</f>
        <v>0</v>
      </c>
      <c r="G95" s="647" t="s">
        <v>453</v>
      </c>
      <c r="H95" s="128"/>
      <c r="I95" s="128"/>
      <c r="J95" s="647">
        <f>SUM(J94)</f>
        <v>0</v>
      </c>
      <c r="K95" s="651">
        <f>SUM(K94)</f>
        <v>0</v>
      </c>
      <c r="L95" s="651">
        <f>SUM(L94)</f>
        <v>0</v>
      </c>
      <c r="M95" s="647" t="s">
        <v>453</v>
      </c>
      <c r="N95" s="128"/>
      <c r="O95" s="128"/>
      <c r="P95" s="647">
        <f>SUM(P94)</f>
        <v>0</v>
      </c>
      <c r="Q95" s="651">
        <f>SUM(Q94)</f>
        <v>0</v>
      </c>
      <c r="R95" s="651">
        <f>SUM(R94)</f>
        <v>0</v>
      </c>
      <c r="S95" s="647" t="s">
        <v>453</v>
      </c>
      <c r="T95" s="128"/>
      <c r="U95" s="128"/>
      <c r="V95" s="647">
        <f>SUM(V94)</f>
        <v>0</v>
      </c>
      <c r="W95" s="651">
        <f>SUM(W94)</f>
        <v>0</v>
      </c>
      <c r="X95" s="651">
        <f>SUM(X94)</f>
        <v>0</v>
      </c>
      <c r="Y95" s="647" t="s">
        <v>453</v>
      </c>
      <c r="Z95" s="128"/>
      <c r="AA95" s="128"/>
      <c r="AB95" s="647">
        <f>SUM(AB94)</f>
        <v>0</v>
      </c>
      <c r="AC95" s="651">
        <f>SUM(AC94)</f>
        <v>0</v>
      </c>
      <c r="AD95" s="651">
        <f>SUM(AD94)</f>
        <v>0</v>
      </c>
      <c r="AE95" s="647" t="s">
        <v>453</v>
      </c>
    </row>
    <row r="96" spans="2:31" s="613" customFormat="1" ht="11.25">
      <c r="B96" s="676" t="s">
        <v>242</v>
      </c>
      <c r="C96" s="681"/>
      <c r="D96" s="682"/>
      <c r="E96" s="682"/>
      <c r="F96" s="683"/>
      <c r="G96" s="684" t="s">
        <v>453</v>
      </c>
      <c r="H96" s="128"/>
      <c r="I96" s="128"/>
      <c r="J96" s="682"/>
      <c r="K96" s="682"/>
      <c r="L96" s="683"/>
      <c r="M96" s="684" t="s">
        <v>453</v>
      </c>
      <c r="N96" s="128"/>
      <c r="O96" s="128"/>
      <c r="P96" s="682"/>
      <c r="Q96" s="682"/>
      <c r="R96" s="683"/>
      <c r="S96" s="684" t="s">
        <v>453</v>
      </c>
      <c r="T96" s="128"/>
      <c r="U96" s="128"/>
      <c r="V96" s="682"/>
      <c r="W96" s="682"/>
      <c r="X96" s="683"/>
      <c r="Y96" s="684" t="s">
        <v>453</v>
      </c>
      <c r="Z96" s="128"/>
      <c r="AA96" s="128"/>
      <c r="AB96" s="682"/>
      <c r="AC96" s="682"/>
      <c r="AD96" s="683"/>
      <c r="AE96" s="684" t="s">
        <v>453</v>
      </c>
    </row>
    <row r="97" spans="2:31" ht="15.75">
      <c r="B97" s="645" t="s">
        <v>243</v>
      </c>
      <c r="C97" s="685" t="s">
        <v>454</v>
      </c>
      <c r="D97" s="647">
        <f>SUM(D95,D99:D100,D106)</f>
        <v>0</v>
      </c>
      <c r="E97" s="647">
        <f>SUM(E95,E99:E100,E106)</f>
        <v>0</v>
      </c>
      <c r="F97" s="657">
        <f>SUM(F99:F100,F106)</f>
        <v>0</v>
      </c>
      <c r="G97" s="647">
        <f>SUM(G99:G100,G106)</f>
        <v>0</v>
      </c>
      <c r="J97" s="647">
        <f>SUM(J95,J99:J100,J106)</f>
        <v>0</v>
      </c>
      <c r="K97" s="647">
        <f>SUM(K95,K99:K100,K106)</f>
        <v>0</v>
      </c>
      <c r="L97" s="657">
        <f>SUM(L99:L100,L106)</f>
        <v>0</v>
      </c>
      <c r="M97" s="647">
        <f>SUM(M99:M100,M106)</f>
        <v>0</v>
      </c>
      <c r="P97" s="647">
        <f>SUM(P95,P99:P100,P106)</f>
        <v>0</v>
      </c>
      <c r="Q97" s="647">
        <f>SUM(Q95,Q99:Q100,Q106)</f>
        <v>0</v>
      </c>
      <c r="R97" s="657">
        <f>SUM(R99:R100,R106)</f>
        <v>0</v>
      </c>
      <c r="S97" s="647">
        <f>SUM(S99:S100,S106)</f>
        <v>0</v>
      </c>
      <c r="V97" s="647">
        <f>SUM(V95,V99:V100,V106)</f>
        <v>0</v>
      </c>
      <c r="W97" s="647">
        <f>SUM(W95,W99:W100,W106)</f>
        <v>0</v>
      </c>
      <c r="X97" s="657">
        <f>SUM(X99:X100,X106)</f>
        <v>0</v>
      </c>
      <c r="Y97" s="647">
        <f>SUM(Y99:Y100,Y106)</f>
        <v>0</v>
      </c>
      <c r="AB97" s="647">
        <f>SUM(AB95,AB99:AB100,AB106)</f>
        <v>0</v>
      </c>
      <c r="AC97" s="647">
        <f>SUM(AC95,AC99:AC100,AC106)</f>
        <v>0</v>
      </c>
      <c r="AD97" s="657">
        <f>SUM(AD99:AD100,AD106)</f>
        <v>0</v>
      </c>
      <c r="AE97" s="647">
        <f>SUM(AE99:AE100,AE106)</f>
        <v>0</v>
      </c>
    </row>
    <row r="98" spans="2:31" s="342" customFormat="1" ht="12.75">
      <c r="B98" s="649"/>
      <c r="C98" s="670" t="s">
        <v>379</v>
      </c>
      <c r="D98" s="647"/>
      <c r="E98" s="663"/>
      <c r="F98" s="668"/>
      <c r="G98" s="647"/>
      <c r="H98" s="128"/>
      <c r="I98" s="128"/>
      <c r="J98" s="647"/>
      <c r="K98" s="663"/>
      <c r="L98" s="668"/>
      <c r="M98" s="647"/>
      <c r="N98" s="128"/>
      <c r="O98" s="128"/>
      <c r="P98" s="647"/>
      <c r="Q98" s="663"/>
      <c r="R98" s="668"/>
      <c r="S98" s="647"/>
      <c r="T98" s="128"/>
      <c r="U98" s="128"/>
      <c r="V98" s="647"/>
      <c r="W98" s="663"/>
      <c r="X98" s="668"/>
      <c r="Y98" s="647"/>
      <c r="Z98" s="128"/>
      <c r="AA98" s="128"/>
      <c r="AB98" s="647"/>
      <c r="AC98" s="663"/>
      <c r="AD98" s="668"/>
      <c r="AE98" s="647"/>
    </row>
    <row r="99" spans="2:31" ht="15.75">
      <c r="B99" s="645" t="s">
        <v>455</v>
      </c>
      <c r="C99" s="378" t="s">
        <v>416</v>
      </c>
      <c r="D99" s="355">
        <f>SUM(4!I16)*1000</f>
        <v>0</v>
      </c>
      <c r="E99" s="355">
        <f>SUM(5!I16)</f>
        <v>0</v>
      </c>
      <c r="F99" s="356">
        <f>E99*1.3</f>
        <v>0</v>
      </c>
      <c r="G99" s="355"/>
      <c r="J99" s="355">
        <f>SUM(4!Z16)*1000</f>
        <v>0</v>
      </c>
      <c r="K99" s="355">
        <f>SUM(5!Z16)</f>
        <v>0</v>
      </c>
      <c r="L99" s="356">
        <f>K99*1.3</f>
        <v>0</v>
      </c>
      <c r="M99" s="355"/>
      <c r="P99" s="355">
        <f>SUM(4!AQ16)*1000</f>
        <v>0</v>
      </c>
      <c r="Q99" s="355">
        <f>SUM(5!AQ16)</f>
        <v>0</v>
      </c>
      <c r="R99" s="356">
        <f>Q99*1.3</f>
        <v>0</v>
      </c>
      <c r="S99" s="355"/>
      <c r="V99" s="355">
        <f>SUM(4!BH16)*1000</f>
        <v>0</v>
      </c>
      <c r="W99" s="355">
        <f>SUM(5!BH16)</f>
        <v>0</v>
      </c>
      <c r="X99" s="356">
        <f>W99*1.3</f>
        <v>0</v>
      </c>
      <c r="Y99" s="355"/>
      <c r="AB99" s="355">
        <f>SUM(4!BY16)*1000</f>
        <v>0</v>
      </c>
      <c r="AC99" s="355">
        <f>SUM(5!BY16)</f>
        <v>0</v>
      </c>
      <c r="AD99" s="356">
        <f>AC99*1.3</f>
        <v>0</v>
      </c>
      <c r="AE99" s="355"/>
    </row>
    <row r="100" spans="2:31" ht="15.75">
      <c r="B100" s="645" t="s">
        <v>456</v>
      </c>
      <c r="C100" s="662" t="s">
        <v>381</v>
      </c>
      <c r="D100" s="647">
        <f>SUM(D102:D105)</f>
        <v>0</v>
      </c>
      <c r="E100" s="651">
        <f>SUM(E102:E105)</f>
        <v>0</v>
      </c>
      <c r="F100" s="669">
        <f>SUM(F102:F105)</f>
        <v>0</v>
      </c>
      <c r="G100" s="647">
        <f>SUM(G102:G105)</f>
        <v>0</v>
      </c>
      <c r="J100" s="647">
        <f>SUM(J102:J105)</f>
        <v>0</v>
      </c>
      <c r="K100" s="651">
        <f>SUM(K102:K105)</f>
        <v>0</v>
      </c>
      <c r="L100" s="669">
        <f>SUM(L102:L105)</f>
        <v>0</v>
      </c>
      <c r="M100" s="647">
        <f>SUM(M102:M105)</f>
        <v>0</v>
      </c>
      <c r="P100" s="647">
        <f>SUM(P102:P105)</f>
        <v>0</v>
      </c>
      <c r="Q100" s="651">
        <f>SUM(Q102:Q105)</f>
        <v>0</v>
      </c>
      <c r="R100" s="669">
        <f>SUM(R102:R105)</f>
        <v>0</v>
      </c>
      <c r="S100" s="647">
        <f>SUM(S102:S105)</f>
        <v>0</v>
      </c>
      <c r="V100" s="647">
        <f>SUM(V102:V105)</f>
        <v>0</v>
      </c>
      <c r="W100" s="651">
        <f>SUM(W102:W105)</f>
        <v>0</v>
      </c>
      <c r="X100" s="669">
        <f>SUM(X102:X105)</f>
        <v>0</v>
      </c>
      <c r="Y100" s="647">
        <f>SUM(Y102:Y105)</f>
        <v>0</v>
      </c>
      <c r="AB100" s="647">
        <f>SUM(AB102:AB105)</f>
        <v>0</v>
      </c>
      <c r="AC100" s="651">
        <f>SUM(AC102:AC105)</f>
        <v>0</v>
      </c>
      <c r="AD100" s="669">
        <f>SUM(AD102:AD105)</f>
        <v>0</v>
      </c>
      <c r="AE100" s="647">
        <f>SUM(AE102:AE105)</f>
        <v>0</v>
      </c>
    </row>
    <row r="101" spans="2:31" s="342" customFormat="1" ht="12.75">
      <c r="B101" s="649"/>
      <c r="C101" s="670" t="s">
        <v>379</v>
      </c>
      <c r="D101" s="647"/>
      <c r="E101" s="663"/>
      <c r="F101" s="668"/>
      <c r="G101" s="647"/>
      <c r="H101" s="128"/>
      <c r="I101" s="128"/>
      <c r="J101" s="647"/>
      <c r="K101" s="663"/>
      <c r="L101" s="668"/>
      <c r="M101" s="647"/>
      <c r="N101" s="128"/>
      <c r="O101" s="128"/>
      <c r="P101" s="647"/>
      <c r="Q101" s="663"/>
      <c r="R101" s="668"/>
      <c r="S101" s="647"/>
      <c r="T101" s="128"/>
      <c r="U101" s="128"/>
      <c r="V101" s="647"/>
      <c r="W101" s="663"/>
      <c r="X101" s="668"/>
      <c r="Y101" s="647"/>
      <c r="Z101" s="128"/>
      <c r="AA101" s="128"/>
      <c r="AB101" s="647"/>
      <c r="AC101" s="663"/>
      <c r="AD101" s="668"/>
      <c r="AE101" s="647"/>
    </row>
    <row r="102" spans="2:83" ht="15.75">
      <c r="B102" s="645" t="s">
        <v>457</v>
      </c>
      <c r="C102" s="662">
        <f>C15</f>
        <v>0</v>
      </c>
      <c r="D102" s="355">
        <f>SUM(4!I14:I15)*1000-SUM(D103:D105)</f>
        <v>0</v>
      </c>
      <c r="E102" s="355">
        <f>SUM(5!I14:I15)-SUM(E103:E105)</f>
        <v>0</v>
      </c>
      <c r="F102" s="356">
        <f>E102*1.3</f>
        <v>0</v>
      </c>
      <c r="G102" s="365"/>
      <c r="J102" s="355">
        <f>SUM(4!Z14:Z15)*1000-SUM(J103:J105)</f>
        <v>0</v>
      </c>
      <c r="K102" s="355">
        <f>SUM(5!Z14:Z15)-SUM(K103:K105)</f>
        <v>0</v>
      </c>
      <c r="L102" s="356">
        <f>K102*1.3</f>
        <v>0</v>
      </c>
      <c r="M102" s="365"/>
      <c r="P102" s="355">
        <f>SUM(4!AQ14:AQ15)*1000-SUM(P103:P105)</f>
        <v>0</v>
      </c>
      <c r="Q102" s="355">
        <f>SUM(5!AQ14:AQ15)-SUM(Q103:Q105)</f>
        <v>0</v>
      </c>
      <c r="R102" s="356">
        <f>Q102*1.3</f>
        <v>0</v>
      </c>
      <c r="S102" s="365"/>
      <c r="V102" s="355">
        <f>SUM(4!BH14:BH15)*1000-SUM(V103:V105)</f>
        <v>0</v>
      </c>
      <c r="W102" s="355">
        <f>SUM(5!BH14:BH15)-SUM(W103:W105)</f>
        <v>0</v>
      </c>
      <c r="X102" s="356">
        <f>W102*1.3</f>
        <v>0</v>
      </c>
      <c r="Y102" s="355"/>
      <c r="AB102" s="355">
        <f>SUM(4!BY14:BY15)*1000-SUM(AB103:AB105)</f>
        <v>0</v>
      </c>
      <c r="AC102" s="355">
        <f>SUM(5!BY14:BY15)-SUM(AC103:AC105)</f>
        <v>0</v>
      </c>
      <c r="AD102" s="356">
        <f>AC102*1.3</f>
        <v>0</v>
      </c>
      <c r="AE102" s="355"/>
      <c r="AF102" s="342"/>
      <c r="AG102" s="342"/>
      <c r="AH102" s="342"/>
      <c r="AI102" s="342"/>
      <c r="AJ102" s="342"/>
      <c r="AK102" s="342"/>
      <c r="AL102" s="342"/>
      <c r="AM102" s="342"/>
      <c r="AN102" s="342"/>
      <c r="AO102" s="342"/>
      <c r="AP102" s="342"/>
      <c r="AQ102" s="342"/>
      <c r="AR102" s="342"/>
      <c r="AS102" s="342"/>
      <c r="AT102" s="342"/>
      <c r="AU102" s="342"/>
      <c r="AV102" s="342"/>
      <c r="AW102" s="342"/>
      <c r="AX102" s="342"/>
      <c r="AY102" s="342"/>
      <c r="AZ102" s="342"/>
      <c r="BC102" s="342"/>
      <c r="BD102" s="342"/>
      <c r="BE102" s="342"/>
      <c r="BF102" s="342"/>
      <c r="BG102" s="342"/>
      <c r="BH102" s="342"/>
      <c r="BI102" s="342"/>
      <c r="BJ102" s="342"/>
      <c r="BK102" s="342"/>
      <c r="BM102" s="342"/>
      <c r="BN102" s="342"/>
      <c r="BO102" s="342"/>
      <c r="BP102" s="342"/>
      <c r="BQ102" s="342"/>
      <c r="BR102" s="342"/>
      <c r="BS102" s="342"/>
      <c r="BT102" s="342"/>
      <c r="BU102" s="342"/>
      <c r="BW102" s="342"/>
      <c r="BX102" s="342"/>
      <c r="BY102" s="342"/>
      <c r="BZ102" s="342"/>
      <c r="CA102" s="342"/>
      <c r="CB102" s="342"/>
      <c r="CC102" s="342"/>
      <c r="CD102" s="342"/>
      <c r="CE102" s="342"/>
    </row>
    <row r="103" spans="2:83" ht="15.75">
      <c r="B103" s="645" t="s">
        <v>458</v>
      </c>
      <c r="C103" s="662">
        <f>C16</f>
        <v>0</v>
      </c>
      <c r="D103" s="355"/>
      <c r="E103" s="355"/>
      <c r="F103" s="356">
        <f>E103*1.3</f>
        <v>0</v>
      </c>
      <c r="G103" s="355"/>
      <c r="J103" s="355"/>
      <c r="K103" s="355"/>
      <c r="L103" s="356">
        <f>K103*1.3</f>
        <v>0</v>
      </c>
      <c r="M103" s="355"/>
      <c r="P103" s="355"/>
      <c r="Q103" s="355"/>
      <c r="R103" s="356">
        <f>Q103*1.3</f>
        <v>0</v>
      </c>
      <c r="S103" s="355"/>
      <c r="V103" s="355"/>
      <c r="W103" s="355"/>
      <c r="X103" s="356">
        <f>W103*1.3</f>
        <v>0</v>
      </c>
      <c r="Y103" s="355"/>
      <c r="AB103" s="355"/>
      <c r="AC103" s="355"/>
      <c r="AD103" s="356">
        <f>AC103*1.3</f>
        <v>0</v>
      </c>
      <c r="AE103" s="355"/>
      <c r="AF103" s="342"/>
      <c r="AG103" s="342"/>
      <c r="AH103" s="342"/>
      <c r="AI103" s="342"/>
      <c r="AJ103" s="342"/>
      <c r="AK103" s="342"/>
      <c r="AL103" s="342"/>
      <c r="AM103" s="342"/>
      <c r="AN103" s="342"/>
      <c r="AO103" s="342"/>
      <c r="AP103" s="342"/>
      <c r="AQ103" s="342"/>
      <c r="AR103" s="342"/>
      <c r="AS103" s="342"/>
      <c r="AT103" s="342"/>
      <c r="AU103" s="342"/>
      <c r="AV103" s="342"/>
      <c r="AW103" s="342"/>
      <c r="AX103" s="342"/>
      <c r="AY103" s="342"/>
      <c r="AZ103" s="342"/>
      <c r="BC103" s="342"/>
      <c r="BD103" s="342"/>
      <c r="BE103" s="342"/>
      <c r="BF103" s="342"/>
      <c r="BG103" s="342"/>
      <c r="BH103" s="342"/>
      <c r="BI103" s="342"/>
      <c r="BJ103" s="342"/>
      <c r="BK103" s="342"/>
      <c r="BM103" s="342"/>
      <c r="BN103" s="342"/>
      <c r="BO103" s="342"/>
      <c r="BP103" s="342"/>
      <c r="BQ103" s="342"/>
      <c r="BR103" s="342"/>
      <c r="BS103" s="342"/>
      <c r="BT103" s="342"/>
      <c r="BU103" s="342"/>
      <c r="BW103" s="342"/>
      <c r="BX103" s="342"/>
      <c r="BY103" s="342"/>
      <c r="BZ103" s="342"/>
      <c r="CA103" s="342"/>
      <c r="CB103" s="342"/>
      <c r="CC103" s="342"/>
      <c r="CD103" s="342"/>
      <c r="CE103" s="342"/>
    </row>
    <row r="104" spans="2:31" ht="15.75">
      <c r="B104" s="645" t="s">
        <v>459</v>
      </c>
      <c r="C104" s="662">
        <f>C17</f>
        <v>0</v>
      </c>
      <c r="D104" s="355"/>
      <c r="E104" s="355"/>
      <c r="F104" s="356">
        <f>E104*1.3</f>
        <v>0</v>
      </c>
      <c r="G104" s="355"/>
      <c r="J104" s="355"/>
      <c r="K104" s="355"/>
      <c r="L104" s="356">
        <f>K104*1.3</f>
        <v>0</v>
      </c>
      <c r="M104" s="355"/>
      <c r="P104" s="355"/>
      <c r="Q104" s="355"/>
      <c r="R104" s="356">
        <f>Q104*1.3</f>
        <v>0</v>
      </c>
      <c r="S104" s="355"/>
      <c r="V104" s="355"/>
      <c r="W104" s="355"/>
      <c r="X104" s="356">
        <f>W104*1.3</f>
        <v>0</v>
      </c>
      <c r="Y104" s="355"/>
      <c r="AB104" s="355"/>
      <c r="AC104" s="355"/>
      <c r="AD104" s="356">
        <f>AC104*1.3</f>
        <v>0</v>
      </c>
      <c r="AE104" s="355"/>
    </row>
    <row r="105" spans="2:31" ht="15.75">
      <c r="B105" s="645" t="s">
        <v>460</v>
      </c>
      <c r="C105" s="662">
        <f>C18</f>
        <v>0</v>
      </c>
      <c r="D105" s="355"/>
      <c r="E105" s="355"/>
      <c r="F105" s="356">
        <f>E105*1.3</f>
        <v>0</v>
      </c>
      <c r="G105" s="355"/>
      <c r="J105" s="355"/>
      <c r="K105" s="355"/>
      <c r="L105" s="356">
        <f>K105*1.3</f>
        <v>0</v>
      </c>
      <c r="M105" s="355"/>
      <c r="P105" s="355"/>
      <c r="Q105" s="355"/>
      <c r="R105" s="356">
        <f>Q105*1.3</f>
        <v>0</v>
      </c>
      <c r="S105" s="355"/>
      <c r="V105" s="355"/>
      <c r="W105" s="355"/>
      <c r="X105" s="356">
        <f>W105*1.3</f>
        <v>0</v>
      </c>
      <c r="Y105" s="355"/>
      <c r="AB105" s="355"/>
      <c r="AC105" s="355"/>
      <c r="AD105" s="356">
        <f>AC105*1.3</f>
        <v>0</v>
      </c>
      <c r="AE105" s="355"/>
    </row>
    <row r="106" spans="2:31" ht="15.75">
      <c r="B106" s="672" t="s">
        <v>602</v>
      </c>
      <c r="C106" s="662" t="s">
        <v>597</v>
      </c>
      <c r="D106" s="355"/>
      <c r="E106" s="355"/>
      <c r="F106" s="356">
        <f>E106*1.3</f>
        <v>0</v>
      </c>
      <c r="G106" s="355"/>
      <c r="J106" s="355"/>
      <c r="K106" s="355"/>
      <c r="L106" s="356">
        <f>K106*1.3</f>
        <v>0</v>
      </c>
      <c r="M106" s="355"/>
      <c r="P106" s="355"/>
      <c r="Q106" s="355"/>
      <c r="R106" s="356">
        <f>Q106*1.3</f>
        <v>0</v>
      </c>
      <c r="S106" s="355"/>
      <c r="V106" s="355"/>
      <c r="W106" s="355"/>
      <c r="X106" s="356">
        <f>W106*1.3</f>
        <v>0</v>
      </c>
      <c r="Y106" s="355"/>
      <c r="AB106" s="355"/>
      <c r="AC106" s="355"/>
      <c r="AD106" s="356">
        <f>AC106*1.3</f>
        <v>0</v>
      </c>
      <c r="AE106" s="355"/>
    </row>
    <row r="107" spans="2:31" s="128" customFormat="1" ht="5.25">
      <c r="B107" s="686"/>
      <c r="C107" s="687"/>
      <c r="D107" s="673"/>
      <c r="E107" s="673"/>
      <c r="F107" s="674"/>
      <c r="G107" s="673"/>
      <c r="J107" s="673"/>
      <c r="K107" s="673"/>
      <c r="L107" s="674"/>
      <c r="M107" s="673"/>
      <c r="P107" s="673"/>
      <c r="Q107" s="673"/>
      <c r="R107" s="674"/>
      <c r="S107" s="673"/>
      <c r="V107" s="673"/>
      <c r="W107" s="673"/>
      <c r="X107" s="674"/>
      <c r="Y107" s="673"/>
      <c r="AB107" s="673"/>
      <c r="AC107" s="673"/>
      <c r="AD107" s="674"/>
      <c r="AE107" s="673"/>
    </row>
    <row r="108" spans="2:31" s="128" customFormat="1" ht="5.25">
      <c r="B108" s="658"/>
      <c r="C108" s="665"/>
      <c r="D108" s="660"/>
      <c r="E108" s="673"/>
      <c r="F108" s="674"/>
      <c r="G108" s="660"/>
      <c r="J108" s="660"/>
      <c r="K108" s="673"/>
      <c r="L108" s="674"/>
      <c r="M108" s="660"/>
      <c r="P108" s="660"/>
      <c r="Q108" s="673"/>
      <c r="R108" s="674"/>
      <c r="S108" s="660"/>
      <c r="V108" s="660"/>
      <c r="W108" s="673"/>
      <c r="X108" s="674"/>
      <c r="Y108" s="660"/>
      <c r="AB108" s="660"/>
      <c r="AC108" s="673"/>
      <c r="AD108" s="674"/>
      <c r="AE108" s="660"/>
    </row>
    <row r="109" spans="2:31" ht="15.75">
      <c r="B109" s="645" t="s">
        <v>244</v>
      </c>
      <c r="C109" s="654" t="s">
        <v>563</v>
      </c>
      <c r="D109" s="647">
        <f>SUM(D110:D112)</f>
        <v>0</v>
      </c>
      <c r="E109" s="647">
        <f>SUM(E110:E112)</f>
        <v>0</v>
      </c>
      <c r="F109" s="657">
        <f>SUM(F110:F112)</f>
        <v>0</v>
      </c>
      <c r="G109" s="647"/>
      <c r="J109" s="647">
        <f>SUM(J110:J112)</f>
        <v>0</v>
      </c>
      <c r="K109" s="647">
        <f>SUM(K110:K112)</f>
        <v>0</v>
      </c>
      <c r="L109" s="657">
        <f>SUM(L110:L112)</f>
        <v>0</v>
      </c>
      <c r="M109" s="647"/>
      <c r="P109" s="647">
        <f>SUM(P110:P112)</f>
        <v>0</v>
      </c>
      <c r="Q109" s="647">
        <f>SUM(Q110:Q112)</f>
        <v>0</v>
      </c>
      <c r="R109" s="657">
        <f>SUM(R110:R112)</f>
        <v>0</v>
      </c>
      <c r="S109" s="647"/>
      <c r="V109" s="647">
        <f>SUM(V110:V112)</f>
        <v>0</v>
      </c>
      <c r="W109" s="647">
        <f>SUM(W110:W112)</f>
        <v>0</v>
      </c>
      <c r="X109" s="657">
        <f>SUM(X110:X112)</f>
        <v>0</v>
      </c>
      <c r="Y109" s="647"/>
      <c r="AB109" s="647">
        <f>SUM(AB110:AB112)</f>
        <v>0</v>
      </c>
      <c r="AC109" s="647">
        <f>SUM(AC110:AC112)</f>
        <v>0</v>
      </c>
      <c r="AD109" s="657">
        <f>SUM(AD110:AD112)</f>
        <v>0</v>
      </c>
      <c r="AE109" s="647"/>
    </row>
    <row r="110" spans="2:31" s="342" customFormat="1" ht="12.75">
      <c r="B110" s="649"/>
      <c r="C110" s="675" t="s">
        <v>564</v>
      </c>
      <c r="D110" s="358">
        <f>(4!I19)*1000</f>
        <v>0</v>
      </c>
      <c r="E110" s="358">
        <f>5!I19</f>
        <v>0</v>
      </c>
      <c r="F110" s="356">
        <f>E110*1.3</f>
        <v>0</v>
      </c>
      <c r="G110" s="358"/>
      <c r="H110" s="128"/>
      <c r="I110" s="128"/>
      <c r="J110" s="358">
        <f>(4!Z19)*1000</f>
        <v>0</v>
      </c>
      <c r="K110" s="358">
        <f>5!Z19</f>
        <v>0</v>
      </c>
      <c r="L110" s="356">
        <f>K110*1.3</f>
        <v>0</v>
      </c>
      <c r="M110" s="358"/>
      <c r="N110" s="128"/>
      <c r="O110" s="128"/>
      <c r="P110" s="358">
        <f>(4!AQ19)*1000</f>
        <v>0</v>
      </c>
      <c r="Q110" s="358">
        <f>5!AQ19</f>
        <v>0</v>
      </c>
      <c r="R110" s="356">
        <f>Q110*1.3</f>
        <v>0</v>
      </c>
      <c r="S110" s="358"/>
      <c r="T110" s="128"/>
      <c r="U110" s="128"/>
      <c r="V110" s="358">
        <f>(4!BH19)*1000</f>
        <v>0</v>
      </c>
      <c r="W110" s="358">
        <f>5!BH19</f>
        <v>0</v>
      </c>
      <c r="X110" s="356">
        <f>W110*1.3</f>
        <v>0</v>
      </c>
      <c r="Y110" s="358"/>
      <c r="Z110" s="128"/>
      <c r="AA110" s="128"/>
      <c r="AB110" s="358">
        <f>(4!BY19)*1000</f>
        <v>0</v>
      </c>
      <c r="AC110" s="358">
        <f>5!BY19</f>
        <v>0</v>
      </c>
      <c r="AD110" s="356">
        <f>AC110*1.3</f>
        <v>0</v>
      </c>
      <c r="AE110" s="358"/>
    </row>
    <row r="111" spans="2:31" ht="15.75">
      <c r="B111" s="645" t="s">
        <v>461</v>
      </c>
      <c r="C111" s="654" t="s">
        <v>386</v>
      </c>
      <c r="D111" s="355">
        <f>(4!I17)*1000-D112</f>
        <v>0</v>
      </c>
      <c r="E111" s="355">
        <f>5!I17-E112</f>
        <v>0</v>
      </c>
      <c r="F111" s="356">
        <f>E111*1.3</f>
        <v>0</v>
      </c>
      <c r="G111" s="355"/>
      <c r="J111" s="355">
        <f>(4!Z17)*1000-J112</f>
        <v>0</v>
      </c>
      <c r="K111" s="355">
        <f>5!Z17-K112</f>
        <v>0</v>
      </c>
      <c r="L111" s="356">
        <f>K111*1.3</f>
        <v>0</v>
      </c>
      <c r="M111" s="355"/>
      <c r="P111" s="355">
        <f>(4!AQ17)*1000-P112</f>
        <v>0</v>
      </c>
      <c r="Q111" s="355">
        <f>5!AQ17-Q112</f>
        <v>0</v>
      </c>
      <c r="R111" s="356">
        <f>Q111*1.3</f>
        <v>0</v>
      </c>
      <c r="S111" s="355"/>
      <c r="V111" s="355">
        <f>(4!BH17)*1000-V112</f>
        <v>0</v>
      </c>
      <c r="W111" s="355">
        <f>5!BH17-W112</f>
        <v>0</v>
      </c>
      <c r="X111" s="356">
        <f>W111*1.3</f>
        <v>0</v>
      </c>
      <c r="Y111" s="355"/>
      <c r="AB111" s="355">
        <f>(4!BY17)*1000-AB112</f>
        <v>0</v>
      </c>
      <c r="AC111" s="355">
        <f>5!BY17-AC112</f>
        <v>0</v>
      </c>
      <c r="AD111" s="356">
        <f>AC111*1.3</f>
        <v>0</v>
      </c>
      <c r="AE111" s="355"/>
    </row>
    <row r="112" spans="2:31" ht="15.75">
      <c r="B112" s="645" t="s">
        <v>462</v>
      </c>
      <c r="C112" s="654" t="str">
        <f>C22</f>
        <v>Потери электроэнергии  на собственное потр.</v>
      </c>
      <c r="D112" s="355">
        <f>(4!N17)*1000</f>
        <v>0</v>
      </c>
      <c r="E112" s="355">
        <f>5!N17</f>
        <v>0</v>
      </c>
      <c r="F112" s="356">
        <f>E112*1.3</f>
        <v>0</v>
      </c>
      <c r="G112" s="355"/>
      <c r="J112" s="355">
        <f>(4!AE17)*1000</f>
        <v>0</v>
      </c>
      <c r="K112" s="355">
        <f>5!AE17</f>
        <v>0</v>
      </c>
      <c r="L112" s="356">
        <f>K112*1.3</f>
        <v>0</v>
      </c>
      <c r="M112" s="355"/>
      <c r="P112" s="355">
        <f>(4!AV17)*1000</f>
        <v>0</v>
      </c>
      <c r="Q112" s="355">
        <f>5!AV17</f>
        <v>0</v>
      </c>
      <c r="R112" s="356">
        <f>Q112*1.3</f>
        <v>0</v>
      </c>
      <c r="S112" s="355"/>
      <c r="V112" s="355">
        <f>(4!BM17)*1000</f>
        <v>0</v>
      </c>
      <c r="W112" s="355">
        <f>5!BM17</f>
        <v>0</v>
      </c>
      <c r="X112" s="356">
        <f>W112*1.3</f>
        <v>0</v>
      </c>
      <c r="Y112" s="355"/>
      <c r="AB112" s="355">
        <f>(4!CD17)*1000</f>
        <v>0</v>
      </c>
      <c r="AC112" s="355">
        <f>5!CD17</f>
        <v>0</v>
      </c>
      <c r="AD112" s="356">
        <f>AC112*1.3</f>
        <v>0</v>
      </c>
      <c r="AE112" s="355"/>
    </row>
    <row r="113" spans="2:31" s="128" customFormat="1" ht="5.25">
      <c r="B113" s="658"/>
      <c r="C113" s="665"/>
      <c r="D113" s="660"/>
      <c r="E113" s="673"/>
      <c r="F113" s="674"/>
      <c r="G113" s="660"/>
      <c r="J113" s="660"/>
      <c r="K113" s="673"/>
      <c r="L113" s="674"/>
      <c r="M113" s="660"/>
      <c r="P113" s="660"/>
      <c r="Q113" s="673"/>
      <c r="R113" s="674"/>
      <c r="S113" s="660"/>
      <c r="V113" s="660"/>
      <c r="W113" s="673"/>
      <c r="X113" s="674"/>
      <c r="Y113" s="660"/>
      <c r="AB113" s="660"/>
      <c r="AC113" s="673"/>
      <c r="AD113" s="674"/>
      <c r="AE113" s="660"/>
    </row>
    <row r="114" spans="2:31" ht="15.75">
      <c r="B114" s="645" t="s">
        <v>245</v>
      </c>
      <c r="C114" s="662" t="s">
        <v>414</v>
      </c>
      <c r="D114" s="647">
        <f>SUM(D116:D117,D127)</f>
        <v>0</v>
      </c>
      <c r="E114" s="651">
        <f>SUM(E116:E117,E127)</f>
        <v>0</v>
      </c>
      <c r="F114" s="669">
        <f>SUM(F116:F117,F127)</f>
        <v>0</v>
      </c>
      <c r="G114" s="647">
        <f>SUM(G116:G117,G127)</f>
        <v>0</v>
      </c>
      <c r="J114" s="647">
        <f>SUM(J116:J117,J127)</f>
        <v>0</v>
      </c>
      <c r="K114" s="651">
        <f>SUM(K116:K117,K127)</f>
        <v>0</v>
      </c>
      <c r="L114" s="669">
        <f>SUM(L116:L117,L127)</f>
        <v>0</v>
      </c>
      <c r="M114" s="647">
        <f>SUM(M116:M117,M127)</f>
        <v>0</v>
      </c>
      <c r="P114" s="647">
        <f>SUM(P116:P117,P127)</f>
        <v>0</v>
      </c>
      <c r="Q114" s="651">
        <f>SUM(Q116:Q117,Q127)</f>
        <v>0</v>
      </c>
      <c r="R114" s="669">
        <f>SUM(R116:R117,R127)</f>
        <v>0</v>
      </c>
      <c r="S114" s="647">
        <f>SUM(S116:S117,S127)</f>
        <v>0</v>
      </c>
      <c r="V114" s="647">
        <f>SUM(V116:V117,V127)</f>
        <v>0</v>
      </c>
      <c r="W114" s="651">
        <f>SUM(W116:W117,W127)</f>
        <v>0</v>
      </c>
      <c r="X114" s="669">
        <f>SUM(X116:X117,X127)</f>
        <v>0</v>
      </c>
      <c r="Y114" s="647">
        <f>SUM(Y116:Y117,Y127)</f>
        <v>0</v>
      </c>
      <c r="AB114" s="647">
        <f>SUM(AB116:AB117,AB127)</f>
        <v>0</v>
      </c>
      <c r="AC114" s="651">
        <f>SUM(AC116:AC117,AC127)</f>
        <v>0</v>
      </c>
      <c r="AD114" s="669">
        <f>SUM(AD116:AD117,AD127)</f>
        <v>0</v>
      </c>
      <c r="AE114" s="647">
        <f>SUM(AE116:AE117,AE127)</f>
        <v>0</v>
      </c>
    </row>
    <row r="115" spans="2:31" s="342" customFormat="1" ht="12.75">
      <c r="B115" s="649"/>
      <c r="C115" s="670" t="s">
        <v>392</v>
      </c>
      <c r="D115" s="647"/>
      <c r="E115" s="663"/>
      <c r="F115" s="668"/>
      <c r="G115" s="647"/>
      <c r="H115" s="128"/>
      <c r="I115" s="128"/>
      <c r="J115" s="647"/>
      <c r="K115" s="663"/>
      <c r="L115" s="668"/>
      <c r="M115" s="647"/>
      <c r="N115" s="128"/>
      <c r="O115" s="128"/>
      <c r="P115" s="647"/>
      <c r="Q115" s="663"/>
      <c r="R115" s="668"/>
      <c r="S115" s="647"/>
      <c r="T115" s="128"/>
      <c r="U115" s="128"/>
      <c r="V115" s="647"/>
      <c r="W115" s="663"/>
      <c r="X115" s="668"/>
      <c r="Y115" s="647"/>
      <c r="Z115" s="128"/>
      <c r="AA115" s="128"/>
      <c r="AB115" s="647"/>
      <c r="AC115" s="663"/>
      <c r="AD115" s="668"/>
      <c r="AE115" s="647"/>
    </row>
    <row r="116" spans="2:31" ht="15.75">
      <c r="B116" s="645" t="s">
        <v>463</v>
      </c>
      <c r="C116" s="662" t="str">
        <f>C24</f>
        <v>не сетевым организац.(Потребители сбытовой)</v>
      </c>
      <c r="D116" s="355">
        <f>(4!I21)*1000-D117</f>
        <v>0</v>
      </c>
      <c r="E116" s="355">
        <f>5!I21-E117</f>
        <v>0</v>
      </c>
      <c r="F116" s="356">
        <f>E116*1.3</f>
        <v>0</v>
      </c>
      <c r="G116" s="355"/>
      <c r="J116" s="355">
        <f>(4!Z21)*1000-J117</f>
        <v>0</v>
      </c>
      <c r="K116" s="355">
        <f>5!Z21-K117</f>
        <v>0</v>
      </c>
      <c r="L116" s="356">
        <f>K116*1.3</f>
        <v>0</v>
      </c>
      <c r="M116" s="355"/>
      <c r="P116" s="355">
        <f>(4!AQ21)*1000-P117</f>
        <v>0</v>
      </c>
      <c r="Q116" s="355">
        <f>5!AQ21-Q117</f>
        <v>0</v>
      </c>
      <c r="R116" s="356">
        <f>Q116*1.3</f>
        <v>0</v>
      </c>
      <c r="S116" s="355"/>
      <c r="V116" s="355">
        <f>(4!BH21)*1000-V117</f>
        <v>0</v>
      </c>
      <c r="W116" s="355">
        <f>5!BH21-W117</f>
        <v>0</v>
      </c>
      <c r="X116" s="356">
        <f>W116*1.3</f>
        <v>0</v>
      </c>
      <c r="Y116" s="355"/>
      <c r="AB116" s="355">
        <f>(4!BY21)*1000-AB117</f>
        <v>0</v>
      </c>
      <c r="AC116" s="355">
        <f>5!BY21-AC117</f>
        <v>0</v>
      </c>
      <c r="AD116" s="356">
        <f>AC116*1.3</f>
        <v>0</v>
      </c>
      <c r="AE116" s="355"/>
    </row>
    <row r="117" spans="2:31" ht="15.75">
      <c r="B117" s="645" t="s">
        <v>464</v>
      </c>
      <c r="C117" s="662" t="s">
        <v>391</v>
      </c>
      <c r="D117" s="647">
        <f>SUM(D119,D121,D123,D125)</f>
        <v>0</v>
      </c>
      <c r="E117" s="647">
        <f>SUM(E119,E121,E123,E125)</f>
        <v>0</v>
      </c>
      <c r="F117" s="657">
        <f>SUM(F119,F121,F123,F125)</f>
        <v>0</v>
      </c>
      <c r="G117" s="647">
        <f>SUM(G119,G121,G123,G125)</f>
        <v>0</v>
      </c>
      <c r="J117" s="647">
        <f>SUM(J119,J121,J123,J125)</f>
        <v>0</v>
      </c>
      <c r="K117" s="647">
        <f>SUM(K119,K121,K123,K125)</f>
        <v>0</v>
      </c>
      <c r="L117" s="657">
        <f>SUM(L119,L121,L123,L125)</f>
        <v>0</v>
      </c>
      <c r="M117" s="647">
        <f>SUM(M119,M121,M123,M125)</f>
        <v>0</v>
      </c>
      <c r="P117" s="647">
        <f>SUM(P119,P121,P123,P125)</f>
        <v>0</v>
      </c>
      <c r="Q117" s="647">
        <f>SUM(Q119,Q121,Q123,Q125)</f>
        <v>0</v>
      </c>
      <c r="R117" s="657">
        <f>SUM(R119,R121,R123,R125)</f>
        <v>0</v>
      </c>
      <c r="S117" s="647">
        <f>SUM(S119,S121,S123,S125)</f>
        <v>0</v>
      </c>
      <c r="V117" s="647">
        <f>SUM(V119,V121,V123,V125)</f>
        <v>0</v>
      </c>
      <c r="W117" s="647">
        <f>SUM(W119,W121,W123,W125)</f>
        <v>0</v>
      </c>
      <c r="X117" s="657">
        <f>SUM(X119,X121,X123,X125)</f>
        <v>0</v>
      </c>
      <c r="Y117" s="647">
        <f>SUM(Y119,Y121,Y123,Y125)</f>
        <v>0</v>
      </c>
      <c r="AB117" s="647">
        <f>SUM(AB119,AB121,AB123,AB125)</f>
        <v>0</v>
      </c>
      <c r="AC117" s="647">
        <f>SUM(AC119,AC121,AC123,AC125)</f>
        <v>0</v>
      </c>
      <c r="AD117" s="657">
        <f>SUM(AD119,AD121,AD123,AD125)</f>
        <v>0</v>
      </c>
      <c r="AE117" s="647">
        <f>SUM(AE119,AE121,AE123,AE125)</f>
        <v>0</v>
      </c>
    </row>
    <row r="118" spans="2:31" ht="15.75">
      <c r="B118" s="645"/>
      <c r="C118" s="662" t="s">
        <v>392</v>
      </c>
      <c r="D118" s="647"/>
      <c r="E118" s="647"/>
      <c r="F118" s="647"/>
      <c r="G118" s="647"/>
      <c r="J118" s="647"/>
      <c r="K118" s="647"/>
      <c r="L118" s="647"/>
      <c r="M118" s="647"/>
      <c r="P118" s="647"/>
      <c r="Q118" s="647"/>
      <c r="R118" s="647"/>
      <c r="S118" s="647"/>
      <c r="V118" s="647"/>
      <c r="W118" s="647"/>
      <c r="X118" s="647"/>
      <c r="Y118" s="647"/>
      <c r="AB118" s="647"/>
      <c r="AC118" s="647"/>
      <c r="AD118" s="647"/>
      <c r="AE118" s="647"/>
    </row>
    <row r="119" spans="2:31" ht="15.75">
      <c r="B119" s="645" t="s">
        <v>465</v>
      </c>
      <c r="C119" s="662">
        <f>C15</f>
        <v>0</v>
      </c>
      <c r="D119" s="355"/>
      <c r="E119" s="355"/>
      <c r="F119" s="356">
        <f>E119*1.3</f>
        <v>0</v>
      </c>
      <c r="G119" s="355">
        <f>D119*2.5</f>
        <v>0</v>
      </c>
      <c r="J119" s="355"/>
      <c r="K119" s="355"/>
      <c r="L119" s="356">
        <f>K119*1.3</f>
        <v>0</v>
      </c>
      <c r="M119" s="355">
        <f>J119*2.5</f>
        <v>0</v>
      </c>
      <c r="P119" s="355"/>
      <c r="Q119" s="355"/>
      <c r="R119" s="356">
        <f>Q119*1.3</f>
        <v>0</v>
      </c>
      <c r="S119" s="355">
        <f>P119*2.5</f>
        <v>0</v>
      </c>
      <c r="V119" s="355"/>
      <c r="W119" s="355"/>
      <c r="X119" s="356">
        <f>W119*1.3</f>
        <v>0</v>
      </c>
      <c r="Y119" s="355">
        <f>V119*2.5</f>
        <v>0</v>
      </c>
      <c r="AB119" s="355"/>
      <c r="AC119" s="355"/>
      <c r="AD119" s="356">
        <f>AC119*1.3</f>
        <v>0</v>
      </c>
      <c r="AE119" s="355">
        <f>AB119*2.5</f>
        <v>0</v>
      </c>
    </row>
    <row r="120" spans="2:31" ht="15.75">
      <c r="B120" s="645" t="s">
        <v>466</v>
      </c>
      <c r="C120" s="670" t="s">
        <v>467</v>
      </c>
      <c r="D120" s="647">
        <f>D119-D102</f>
        <v>0</v>
      </c>
      <c r="E120" s="647">
        <f>E119-E102</f>
        <v>0</v>
      </c>
      <c r="F120" s="647">
        <f>F119-F102</f>
        <v>0</v>
      </c>
      <c r="G120" s="647">
        <f>G119-G102</f>
        <v>0</v>
      </c>
      <c r="J120" s="647">
        <f>J119-J102</f>
        <v>0</v>
      </c>
      <c r="K120" s="647">
        <f>K119-K102</f>
        <v>0</v>
      </c>
      <c r="L120" s="647">
        <f>L119-L102</f>
        <v>0</v>
      </c>
      <c r="M120" s="647">
        <f>M119-M102</f>
        <v>0</v>
      </c>
      <c r="P120" s="647">
        <f>P119-P102</f>
        <v>0</v>
      </c>
      <c r="Q120" s="647">
        <f>Q119-Q102</f>
        <v>0</v>
      </c>
      <c r="R120" s="647">
        <f>R119-R102</f>
        <v>0</v>
      </c>
      <c r="S120" s="647">
        <f>S119-S102</f>
        <v>0</v>
      </c>
      <c r="V120" s="647">
        <f>V119-V102</f>
        <v>0</v>
      </c>
      <c r="W120" s="647">
        <f>W119-W102</f>
        <v>0</v>
      </c>
      <c r="X120" s="647">
        <f>X119-X102</f>
        <v>0</v>
      </c>
      <c r="Y120" s="647">
        <f>Y119-Y102</f>
        <v>0</v>
      </c>
      <c r="AB120" s="647">
        <f>AB119-AB102</f>
        <v>0</v>
      </c>
      <c r="AC120" s="647">
        <f>AC119-AC102</f>
        <v>0</v>
      </c>
      <c r="AD120" s="647">
        <f>AD119-AD102</f>
        <v>0</v>
      </c>
      <c r="AE120" s="647">
        <f>AE119-AE102</f>
        <v>0</v>
      </c>
    </row>
    <row r="121" spans="2:31" ht="15.75">
      <c r="B121" s="645" t="s">
        <v>468</v>
      </c>
      <c r="C121" s="662">
        <f>C16</f>
        <v>0</v>
      </c>
      <c r="D121" s="355"/>
      <c r="E121" s="355"/>
      <c r="F121" s="356">
        <f>E121*1.3</f>
        <v>0</v>
      </c>
      <c r="G121" s="355"/>
      <c r="J121" s="355"/>
      <c r="K121" s="355"/>
      <c r="L121" s="356">
        <f>K121*1.3</f>
        <v>0</v>
      </c>
      <c r="M121" s="355"/>
      <c r="P121" s="355"/>
      <c r="Q121" s="355"/>
      <c r="R121" s="356">
        <f>Q121*1.3</f>
        <v>0</v>
      </c>
      <c r="S121" s="355"/>
      <c r="V121" s="355"/>
      <c r="W121" s="355"/>
      <c r="X121" s="356">
        <f>W121*1.3</f>
        <v>0</v>
      </c>
      <c r="Y121" s="355"/>
      <c r="AB121" s="355"/>
      <c r="AC121" s="355"/>
      <c r="AD121" s="356">
        <f>AC121*1.3</f>
        <v>0</v>
      </c>
      <c r="AE121" s="355"/>
    </row>
    <row r="122" spans="2:31" ht="15.75">
      <c r="B122" s="645" t="s">
        <v>469</v>
      </c>
      <c r="C122" s="670" t="s">
        <v>470</v>
      </c>
      <c r="D122" s="647">
        <f>D121-D103</f>
        <v>0</v>
      </c>
      <c r="E122" s="647">
        <f>E121-E103</f>
        <v>0</v>
      </c>
      <c r="F122" s="647">
        <f>F121-F103</f>
        <v>0</v>
      </c>
      <c r="G122" s="647">
        <f>G121-G103</f>
        <v>0</v>
      </c>
      <c r="J122" s="647">
        <f>J121-J103</f>
        <v>0</v>
      </c>
      <c r="K122" s="647">
        <f>K121-K103</f>
        <v>0</v>
      </c>
      <c r="L122" s="647">
        <f>L121-L103</f>
        <v>0</v>
      </c>
      <c r="M122" s="647">
        <f>M121-M103</f>
        <v>0</v>
      </c>
      <c r="P122" s="647">
        <f>P121-P103</f>
        <v>0</v>
      </c>
      <c r="Q122" s="647">
        <f>Q121-Q103</f>
        <v>0</v>
      </c>
      <c r="R122" s="647">
        <f>R121-R103</f>
        <v>0</v>
      </c>
      <c r="S122" s="647">
        <f>S121-S103</f>
        <v>0</v>
      </c>
      <c r="V122" s="647">
        <f>V121-V103</f>
        <v>0</v>
      </c>
      <c r="W122" s="647">
        <f>W121-W103</f>
        <v>0</v>
      </c>
      <c r="X122" s="647">
        <f>X121-X103</f>
        <v>0</v>
      </c>
      <c r="Y122" s="647">
        <f>Y121-Y103</f>
        <v>0</v>
      </c>
      <c r="AB122" s="647">
        <f>AB121-AB103</f>
        <v>0</v>
      </c>
      <c r="AC122" s="647">
        <f>AC121-AC103</f>
        <v>0</v>
      </c>
      <c r="AD122" s="647">
        <f>AD121-AD103</f>
        <v>0</v>
      </c>
      <c r="AE122" s="647">
        <f>AE121-AE103</f>
        <v>0</v>
      </c>
    </row>
    <row r="123" spans="2:31" ht="15.75">
      <c r="B123" s="645" t="s">
        <v>471</v>
      </c>
      <c r="C123" s="662">
        <f>C17</f>
        <v>0</v>
      </c>
      <c r="D123" s="355"/>
      <c r="E123" s="355"/>
      <c r="F123" s="356">
        <f>E123*1.3</f>
        <v>0</v>
      </c>
      <c r="G123" s="355"/>
      <c r="J123" s="355"/>
      <c r="K123" s="355"/>
      <c r="L123" s="356">
        <f>K123*1.3</f>
        <v>0</v>
      </c>
      <c r="M123" s="355"/>
      <c r="P123" s="355"/>
      <c r="Q123" s="355"/>
      <c r="R123" s="356">
        <f>Q123*1.3</f>
        <v>0</v>
      </c>
      <c r="S123" s="355"/>
      <c r="V123" s="355"/>
      <c r="W123" s="355"/>
      <c r="X123" s="356">
        <f>W123*1.3</f>
        <v>0</v>
      </c>
      <c r="Y123" s="355"/>
      <c r="AB123" s="355"/>
      <c r="AC123" s="355"/>
      <c r="AD123" s="356">
        <f>AC123*1.3</f>
        <v>0</v>
      </c>
      <c r="AE123" s="355"/>
    </row>
    <row r="124" spans="2:31" ht="15.75">
      <c r="B124" s="645" t="s">
        <v>472</v>
      </c>
      <c r="C124" s="670" t="s">
        <v>473</v>
      </c>
      <c r="D124" s="647">
        <f>D123-D104</f>
        <v>0</v>
      </c>
      <c r="E124" s="647">
        <f>E123-E104</f>
        <v>0</v>
      </c>
      <c r="F124" s="647">
        <f>F123-F104</f>
        <v>0</v>
      </c>
      <c r="G124" s="647">
        <f>G123-G104</f>
        <v>0</v>
      </c>
      <c r="J124" s="647">
        <f>J123-J104</f>
        <v>0</v>
      </c>
      <c r="K124" s="647">
        <f>K123-K104</f>
        <v>0</v>
      </c>
      <c r="L124" s="647">
        <f>L123-L104</f>
        <v>0</v>
      </c>
      <c r="M124" s="647">
        <f>M123-M104</f>
        <v>0</v>
      </c>
      <c r="P124" s="647">
        <f>P123-P104</f>
        <v>0</v>
      </c>
      <c r="Q124" s="647">
        <f>Q123-Q104</f>
        <v>0</v>
      </c>
      <c r="R124" s="647">
        <f>R123-R104</f>
        <v>0</v>
      </c>
      <c r="S124" s="647">
        <f>S123-S104</f>
        <v>0</v>
      </c>
      <c r="V124" s="647">
        <f>V123-V104</f>
        <v>0</v>
      </c>
      <c r="W124" s="647">
        <f>W123-W104</f>
        <v>0</v>
      </c>
      <c r="X124" s="647">
        <f>X123-X104</f>
        <v>0</v>
      </c>
      <c r="Y124" s="647">
        <f>Y123-Y104</f>
        <v>0</v>
      </c>
      <c r="AB124" s="647">
        <f>AB123-AB104</f>
        <v>0</v>
      </c>
      <c r="AC124" s="647">
        <f>AC123-AC104</f>
        <v>0</v>
      </c>
      <c r="AD124" s="647">
        <f>AD123-AD104</f>
        <v>0</v>
      </c>
      <c r="AE124" s="647">
        <f>AE123-AE104</f>
        <v>0</v>
      </c>
    </row>
    <row r="125" spans="2:31" ht="15.75">
      <c r="B125" s="645" t="s">
        <v>474</v>
      </c>
      <c r="C125" s="662">
        <f>C18</f>
        <v>0</v>
      </c>
      <c r="D125" s="355"/>
      <c r="E125" s="355"/>
      <c r="F125" s="356">
        <f>E125*1.3</f>
        <v>0</v>
      </c>
      <c r="G125" s="355"/>
      <c r="J125" s="355"/>
      <c r="K125" s="355"/>
      <c r="L125" s="356">
        <f>K125*1.3</f>
        <v>0</v>
      </c>
      <c r="M125" s="355"/>
      <c r="P125" s="355"/>
      <c r="Q125" s="355"/>
      <c r="R125" s="356">
        <f>Q125*1.3</f>
        <v>0</v>
      </c>
      <c r="S125" s="355"/>
      <c r="V125" s="355"/>
      <c r="W125" s="355"/>
      <c r="X125" s="356">
        <f>W125*1.3</f>
        <v>0</v>
      </c>
      <c r="Y125" s="355"/>
      <c r="AB125" s="355"/>
      <c r="AC125" s="355"/>
      <c r="AD125" s="356">
        <f>AC125*1.3</f>
        <v>0</v>
      </c>
      <c r="AE125" s="355"/>
    </row>
    <row r="126" spans="2:31" ht="15.75">
      <c r="B126" s="645" t="s">
        <v>475</v>
      </c>
      <c r="C126" s="670" t="s">
        <v>476</v>
      </c>
      <c r="D126" s="647">
        <f>D125-D105</f>
        <v>0</v>
      </c>
      <c r="E126" s="647">
        <f>E125-E105</f>
        <v>0</v>
      </c>
      <c r="F126" s="647">
        <f>F125-F105</f>
        <v>0</v>
      </c>
      <c r="G126" s="647">
        <f>G125-G105</f>
        <v>0</v>
      </c>
      <c r="J126" s="647">
        <f>J125-J105</f>
        <v>0</v>
      </c>
      <c r="K126" s="647">
        <f>K125-K105</f>
        <v>0</v>
      </c>
      <c r="L126" s="647">
        <f>L125-L105</f>
        <v>0</v>
      </c>
      <c r="M126" s="647">
        <f>M125-M105</f>
        <v>0</v>
      </c>
      <c r="P126" s="647">
        <f>P125-P105</f>
        <v>0</v>
      </c>
      <c r="Q126" s="647">
        <f>Q125-Q105</f>
        <v>0</v>
      </c>
      <c r="R126" s="647">
        <f>R125-R105</f>
        <v>0</v>
      </c>
      <c r="S126" s="647">
        <f>S125-S105</f>
        <v>0</v>
      </c>
      <c r="V126" s="647">
        <f>V125-V105</f>
        <v>0</v>
      </c>
      <c r="W126" s="647">
        <f>W125-W105</f>
        <v>0</v>
      </c>
      <c r="X126" s="647">
        <f>X125-X105</f>
        <v>0</v>
      </c>
      <c r="Y126" s="647">
        <f>Y125-Y105</f>
        <v>0</v>
      </c>
      <c r="AB126" s="647">
        <f>AB125-AB105</f>
        <v>0</v>
      </c>
      <c r="AC126" s="647">
        <f>AC125-AC105</f>
        <v>0</v>
      </c>
      <c r="AD126" s="647">
        <f>AD125-AD105</f>
        <v>0</v>
      </c>
      <c r="AE126" s="647">
        <f>AE125-AE105</f>
        <v>0</v>
      </c>
    </row>
    <row r="127" spans="2:31" ht="15.75">
      <c r="B127" s="645" t="s">
        <v>477</v>
      </c>
      <c r="C127" s="662" t="str">
        <f>C35</f>
        <v>Собственное потребление</v>
      </c>
      <c r="D127" s="355">
        <f>4!I27*1000</f>
        <v>0</v>
      </c>
      <c r="E127" s="355">
        <f>5!I27</f>
        <v>0</v>
      </c>
      <c r="F127" s="356">
        <f>E127*1.3</f>
        <v>0</v>
      </c>
      <c r="G127" s="355"/>
      <c r="J127" s="355">
        <f>4!Z27*1000</f>
        <v>0</v>
      </c>
      <c r="K127" s="355">
        <f>5!Z27</f>
        <v>0</v>
      </c>
      <c r="L127" s="356">
        <f>K127*1.3</f>
        <v>0</v>
      </c>
      <c r="M127" s="355"/>
      <c r="P127" s="355">
        <f>4!AQ27*1000</f>
        <v>0</v>
      </c>
      <c r="Q127" s="355">
        <f>5!AQ27</f>
        <v>0</v>
      </c>
      <c r="R127" s="356">
        <f>Q127*1.3</f>
        <v>0</v>
      </c>
      <c r="S127" s="355"/>
      <c r="V127" s="355">
        <f>4!BH27*1000</f>
        <v>0</v>
      </c>
      <c r="W127" s="355">
        <f>5!BH27</f>
        <v>0</v>
      </c>
      <c r="X127" s="356">
        <f>W127*1.3</f>
        <v>0</v>
      </c>
      <c r="Y127" s="355"/>
      <c r="AB127" s="355">
        <f>4!BY27*1000</f>
        <v>0</v>
      </c>
      <c r="AC127" s="355">
        <f>5!BY27</f>
        <v>0</v>
      </c>
      <c r="AD127" s="356">
        <f>AC127*1.3</f>
        <v>0</v>
      </c>
      <c r="AE127" s="355"/>
    </row>
    <row r="128" spans="2:31" s="128" customFormat="1" ht="5.25">
      <c r="B128" s="658"/>
      <c r="C128" s="665"/>
      <c r="D128" s="660"/>
      <c r="E128" s="673"/>
      <c r="F128" s="673"/>
      <c r="G128" s="660"/>
      <c r="J128" s="660"/>
      <c r="K128" s="673"/>
      <c r="L128" s="673"/>
      <c r="M128" s="660"/>
      <c r="P128" s="660"/>
      <c r="Q128" s="673"/>
      <c r="R128" s="673"/>
      <c r="S128" s="660"/>
      <c r="V128" s="660"/>
      <c r="W128" s="673"/>
      <c r="X128" s="673"/>
      <c r="Y128" s="660"/>
      <c r="AB128" s="660"/>
      <c r="AC128" s="673"/>
      <c r="AD128" s="673"/>
      <c r="AE128" s="660"/>
    </row>
    <row r="129" spans="2:31" ht="15.75">
      <c r="B129" s="645" t="s">
        <v>246</v>
      </c>
      <c r="C129" s="662" t="s">
        <v>599</v>
      </c>
      <c r="D129" s="355">
        <f>(4!J11)*1000</f>
        <v>0</v>
      </c>
      <c r="E129" s="355">
        <f>5!J11</f>
        <v>0</v>
      </c>
      <c r="F129" s="356">
        <f>E129*1.3</f>
        <v>0</v>
      </c>
      <c r="G129" s="647" t="s">
        <v>453</v>
      </c>
      <c r="J129" s="355">
        <f>(4!AA11)*1000</f>
        <v>0</v>
      </c>
      <c r="K129" s="355">
        <f>5!AA11</f>
        <v>0</v>
      </c>
      <c r="L129" s="356">
        <f>K129*1.3</f>
        <v>0</v>
      </c>
      <c r="M129" s="647" t="s">
        <v>453</v>
      </c>
      <c r="P129" s="355">
        <f>(4!AR11)*1000</f>
        <v>0</v>
      </c>
      <c r="Q129" s="355">
        <f>5!AR11</f>
        <v>0</v>
      </c>
      <c r="R129" s="356">
        <f>Q129*1.3</f>
        <v>0</v>
      </c>
      <c r="S129" s="647" t="s">
        <v>453</v>
      </c>
      <c r="V129" s="355">
        <f>(4!BI11)*1000</f>
        <v>0</v>
      </c>
      <c r="W129" s="355">
        <f>5!BI11</f>
        <v>0</v>
      </c>
      <c r="X129" s="356">
        <f>W129*1.3</f>
        <v>0</v>
      </c>
      <c r="Y129" s="647" t="s">
        <v>453</v>
      </c>
      <c r="AB129" s="355">
        <f>(4!BZ11)*1000</f>
        <v>0</v>
      </c>
      <c r="AC129" s="355">
        <f>5!BZ11</f>
        <v>0</v>
      </c>
      <c r="AD129" s="356">
        <f>AC129*1.3</f>
        <v>0</v>
      </c>
      <c r="AE129" s="647" t="s">
        <v>453</v>
      </c>
    </row>
    <row r="130" spans="2:31" ht="15.75">
      <c r="B130" s="645" t="s">
        <v>247</v>
      </c>
      <c r="C130" s="662" t="s">
        <v>600</v>
      </c>
      <c r="D130" s="355">
        <f>(4!J12)*1000</f>
        <v>0</v>
      </c>
      <c r="E130" s="355">
        <f>5!J12</f>
        <v>0</v>
      </c>
      <c r="F130" s="356">
        <f>E130*1.3</f>
        <v>0</v>
      </c>
      <c r="G130" s="647" t="s">
        <v>453</v>
      </c>
      <c r="J130" s="355">
        <f>(4!AA12)*1000</f>
        <v>0</v>
      </c>
      <c r="K130" s="355">
        <f>5!AA12</f>
        <v>0</v>
      </c>
      <c r="L130" s="356">
        <f>K130*1.3</f>
        <v>0</v>
      </c>
      <c r="M130" s="647" t="s">
        <v>453</v>
      </c>
      <c r="P130" s="355">
        <f>(4!AR12)*1000</f>
        <v>0</v>
      </c>
      <c r="Q130" s="355">
        <f>5!AR12</f>
        <v>0</v>
      </c>
      <c r="R130" s="356">
        <f>Q130*1.3</f>
        <v>0</v>
      </c>
      <c r="S130" s="647" t="s">
        <v>453</v>
      </c>
      <c r="V130" s="355">
        <f>(4!BI12)*1000</f>
        <v>0</v>
      </c>
      <c r="W130" s="355">
        <f>5!BI12</f>
        <v>0</v>
      </c>
      <c r="X130" s="356">
        <f>W130*1.3</f>
        <v>0</v>
      </c>
      <c r="Y130" s="647" t="s">
        <v>453</v>
      </c>
      <c r="AB130" s="355">
        <f>(4!BZ12)*1000</f>
        <v>0</v>
      </c>
      <c r="AC130" s="355">
        <f>5!BZ12</f>
        <v>0</v>
      </c>
      <c r="AD130" s="356">
        <f>AC130*1.3</f>
        <v>0</v>
      </c>
      <c r="AE130" s="647" t="s">
        <v>453</v>
      </c>
    </row>
    <row r="131" spans="2:31" ht="15.75">
      <c r="B131" s="645" t="s">
        <v>478</v>
      </c>
      <c r="C131" s="662" t="s">
        <v>601</v>
      </c>
      <c r="D131" s="647">
        <f>SUM(D129:D130)</f>
        <v>0</v>
      </c>
      <c r="E131" s="647">
        <f>SUM(E129:E130)</f>
        <v>0</v>
      </c>
      <c r="F131" s="647">
        <f>SUM(F129:F130)</f>
        <v>0</v>
      </c>
      <c r="G131" s="647" t="s">
        <v>453</v>
      </c>
      <c r="J131" s="647">
        <f>SUM(J129:J130)</f>
        <v>0</v>
      </c>
      <c r="K131" s="647">
        <f>SUM(K129:K130)</f>
        <v>0</v>
      </c>
      <c r="L131" s="647">
        <f>SUM(L129:L130)</f>
        <v>0</v>
      </c>
      <c r="M131" s="647" t="s">
        <v>453</v>
      </c>
      <c r="P131" s="647">
        <f>SUM(P129:P130)</f>
        <v>0</v>
      </c>
      <c r="Q131" s="647">
        <f>SUM(Q129:Q130)</f>
        <v>0</v>
      </c>
      <c r="R131" s="647">
        <f>SUM(R129:R130)</f>
        <v>0</v>
      </c>
      <c r="S131" s="647" t="s">
        <v>453</v>
      </c>
      <c r="V131" s="647">
        <f>SUM(V129:V130)</f>
        <v>0</v>
      </c>
      <c r="W131" s="647">
        <f>SUM(W129:W130)</f>
        <v>0</v>
      </c>
      <c r="X131" s="647">
        <f>SUM(X129:X130)</f>
        <v>0</v>
      </c>
      <c r="Y131" s="647" t="s">
        <v>453</v>
      </c>
      <c r="AB131" s="647">
        <f>SUM(AB129:AB130)</f>
        <v>0</v>
      </c>
      <c r="AC131" s="647">
        <f>SUM(AC129:AC130)</f>
        <v>0</v>
      </c>
      <c r="AD131" s="647">
        <f>SUM(AD129:AD130)</f>
        <v>0</v>
      </c>
      <c r="AE131" s="647" t="s">
        <v>453</v>
      </c>
    </row>
    <row r="132" spans="2:31" ht="15.75">
      <c r="B132" s="645" t="s">
        <v>479</v>
      </c>
      <c r="C132" s="685" t="s">
        <v>480</v>
      </c>
      <c r="D132" s="647">
        <f>SUM(D141,D134:D135,D131)</f>
        <v>0</v>
      </c>
      <c r="E132" s="651">
        <f>SUM(E141,E134:E135,E131)</f>
        <v>0</v>
      </c>
      <c r="F132" s="669">
        <f>SUM(F134:F135)</f>
        <v>0</v>
      </c>
      <c r="G132" s="647">
        <f>SUM(G134:G135)</f>
        <v>0</v>
      </c>
      <c r="J132" s="647">
        <f>SUM(J141,J134:J135,J131)</f>
        <v>0</v>
      </c>
      <c r="K132" s="651">
        <f>SUM(K141,K134:K135,K131)</f>
        <v>0</v>
      </c>
      <c r="L132" s="669">
        <f>SUM(L134:L135)</f>
        <v>0</v>
      </c>
      <c r="M132" s="647">
        <f>SUM(M134:M135)</f>
        <v>0</v>
      </c>
      <c r="P132" s="647">
        <f>SUM(P141,P134:P135,P131)</f>
        <v>0</v>
      </c>
      <c r="Q132" s="651">
        <f>SUM(Q141,Q134:Q135,Q131)</f>
        <v>0</v>
      </c>
      <c r="R132" s="669">
        <f>SUM(R134:R135)</f>
        <v>0</v>
      </c>
      <c r="S132" s="647">
        <f>SUM(S134:S135)</f>
        <v>0</v>
      </c>
      <c r="V132" s="647">
        <f>SUM(V141,V134:V135,V131)</f>
        <v>0</v>
      </c>
      <c r="W132" s="651">
        <f>SUM(W141,W134:W135,W131)</f>
        <v>0</v>
      </c>
      <c r="X132" s="669">
        <f>SUM(X134:X135)</f>
        <v>0</v>
      </c>
      <c r="Y132" s="647">
        <f>SUM(Y134:Y135)</f>
        <v>0</v>
      </c>
      <c r="AB132" s="647">
        <f>SUM(AB141,AB134:AB135,AB131)</f>
        <v>0</v>
      </c>
      <c r="AC132" s="651">
        <f>SUM(AC141,AC134:AC135,AC131)</f>
        <v>0</v>
      </c>
      <c r="AD132" s="669">
        <f>SUM(AD134:AD135)</f>
        <v>0</v>
      </c>
      <c r="AE132" s="647">
        <f>SUM(AE134:AE135)</f>
        <v>0</v>
      </c>
    </row>
    <row r="133" spans="2:79" s="342" customFormat="1" ht="15.75">
      <c r="B133" s="649"/>
      <c r="C133" s="670" t="s">
        <v>379</v>
      </c>
      <c r="D133" s="647"/>
      <c r="E133" s="663"/>
      <c r="F133" s="668"/>
      <c r="G133" s="647"/>
      <c r="H133" s="128"/>
      <c r="I133" s="128"/>
      <c r="J133" s="647"/>
      <c r="K133" s="663"/>
      <c r="L133" s="668"/>
      <c r="M133" s="647"/>
      <c r="N133" s="128"/>
      <c r="O133" s="128"/>
      <c r="P133" s="647"/>
      <c r="Q133" s="663"/>
      <c r="R133" s="668"/>
      <c r="S133" s="647"/>
      <c r="T133" s="128"/>
      <c r="U133" s="128"/>
      <c r="V133" s="647"/>
      <c r="W133" s="663"/>
      <c r="X133" s="668"/>
      <c r="Y133" s="647"/>
      <c r="Z133" s="128"/>
      <c r="AA133" s="128"/>
      <c r="AB133" s="647"/>
      <c r="AC133" s="663"/>
      <c r="AD133" s="668"/>
      <c r="AE133" s="647"/>
      <c r="AH133" s="370"/>
      <c r="AI133" s="370"/>
      <c r="AJ133" s="370"/>
      <c r="AK133" s="370"/>
      <c r="AL133" s="370"/>
      <c r="AR133" s="370"/>
      <c r="AS133" s="370"/>
      <c r="AT133" s="370"/>
      <c r="AU133" s="370"/>
      <c r="AV133" s="370"/>
      <c r="BC133" s="370"/>
      <c r="BD133" s="370"/>
      <c r="BE133" s="370"/>
      <c r="BF133" s="370"/>
      <c r="BG133" s="370"/>
      <c r="BM133" s="370"/>
      <c r="BN133" s="370"/>
      <c r="BO133" s="370"/>
      <c r="BP133" s="370"/>
      <c r="BQ133" s="370"/>
      <c r="BW133" s="370"/>
      <c r="BX133" s="370"/>
      <c r="BY133" s="370"/>
      <c r="BZ133" s="370"/>
      <c r="CA133" s="370"/>
    </row>
    <row r="134" spans="2:31" ht="15.75">
      <c r="B134" s="645" t="s">
        <v>481</v>
      </c>
      <c r="C134" s="378" t="s">
        <v>416</v>
      </c>
      <c r="D134" s="355">
        <f>SUM(4!J16)*1000</f>
        <v>0</v>
      </c>
      <c r="E134" s="355">
        <f>SUM(5!J16)</f>
        <v>0</v>
      </c>
      <c r="F134" s="356">
        <f>E134*1.3</f>
        <v>0</v>
      </c>
      <c r="G134" s="355"/>
      <c r="J134" s="355">
        <f>SUM(4!AA16)*1000</f>
        <v>0</v>
      </c>
      <c r="K134" s="355">
        <f>SUM(5!AA16)</f>
        <v>0</v>
      </c>
      <c r="L134" s="356">
        <f>K134*1.3</f>
        <v>0</v>
      </c>
      <c r="M134" s="355"/>
      <c r="P134" s="355">
        <f>SUM(4!AR16)*1000</f>
        <v>0</v>
      </c>
      <c r="Q134" s="355">
        <f>SUM(5!AR16)</f>
        <v>0</v>
      </c>
      <c r="R134" s="356">
        <f>Q134*1.3</f>
        <v>0</v>
      </c>
      <c r="S134" s="355"/>
      <c r="V134" s="355">
        <f>SUM(4!BI16)*1000</f>
        <v>0</v>
      </c>
      <c r="W134" s="355">
        <f>SUM(5!BI16)</f>
        <v>0</v>
      </c>
      <c r="X134" s="356">
        <f>W134*1.3</f>
        <v>0</v>
      </c>
      <c r="Y134" s="355"/>
      <c r="AB134" s="355">
        <f>SUM(4!BZ16)*1000</f>
        <v>0</v>
      </c>
      <c r="AC134" s="355">
        <f>SUM(5!BZ16)</f>
        <v>0</v>
      </c>
      <c r="AD134" s="356">
        <f>AC134*1.3</f>
        <v>0</v>
      </c>
      <c r="AE134" s="355"/>
    </row>
    <row r="135" spans="2:31" ht="15.75">
      <c r="B135" s="645" t="s">
        <v>482</v>
      </c>
      <c r="C135" s="662" t="s">
        <v>381</v>
      </c>
      <c r="D135" s="647">
        <f>SUM(D137:D140)</f>
        <v>0</v>
      </c>
      <c r="E135" s="647">
        <f>SUM(E137:E140)</f>
        <v>0</v>
      </c>
      <c r="F135" s="657">
        <f>SUM(F137:F140)</f>
        <v>0</v>
      </c>
      <c r="G135" s="647">
        <f>SUM(G137:G140)</f>
        <v>0</v>
      </c>
      <c r="J135" s="647">
        <f>SUM(J137:J140)</f>
        <v>0</v>
      </c>
      <c r="K135" s="647">
        <f>SUM(K137:K140)</f>
        <v>0</v>
      </c>
      <c r="L135" s="657">
        <f>SUM(L137:L140)</f>
        <v>0</v>
      </c>
      <c r="M135" s="647">
        <f>SUM(M137:M140)</f>
        <v>0</v>
      </c>
      <c r="P135" s="647">
        <f>SUM(P137:P140)</f>
        <v>0</v>
      </c>
      <c r="Q135" s="647">
        <f>SUM(Q137:Q140)</f>
        <v>0</v>
      </c>
      <c r="R135" s="657">
        <f>SUM(R137:R140)</f>
        <v>0</v>
      </c>
      <c r="S135" s="647">
        <f>SUM(S137:S140)</f>
        <v>0</v>
      </c>
      <c r="V135" s="647">
        <f>SUM(V137:V140)</f>
        <v>0</v>
      </c>
      <c r="W135" s="647">
        <f>SUM(W137:W140)</f>
        <v>0</v>
      </c>
      <c r="X135" s="657">
        <f>SUM(X137:X140)</f>
        <v>0</v>
      </c>
      <c r="Y135" s="647">
        <f>SUM(Y137:Y140)</f>
        <v>0</v>
      </c>
      <c r="AB135" s="647">
        <f>SUM(AB137:AB140)</f>
        <v>0</v>
      </c>
      <c r="AC135" s="647">
        <f>SUM(AC137:AC140)</f>
        <v>0</v>
      </c>
      <c r="AD135" s="657">
        <f>SUM(AD137:AD140)</f>
        <v>0</v>
      </c>
      <c r="AE135" s="647">
        <f>SUM(AE137:AE140)</f>
        <v>0</v>
      </c>
    </row>
    <row r="136" spans="2:79" s="342" customFormat="1" ht="15.75">
      <c r="B136" s="649"/>
      <c r="C136" s="670" t="s">
        <v>379</v>
      </c>
      <c r="D136" s="647"/>
      <c r="E136" s="663"/>
      <c r="F136" s="668"/>
      <c r="G136" s="647"/>
      <c r="H136" s="128"/>
      <c r="I136" s="128"/>
      <c r="J136" s="647"/>
      <c r="K136" s="663"/>
      <c r="L136" s="668"/>
      <c r="M136" s="647"/>
      <c r="N136" s="128"/>
      <c r="O136" s="128"/>
      <c r="P136" s="647"/>
      <c r="Q136" s="663"/>
      <c r="R136" s="668"/>
      <c r="S136" s="647"/>
      <c r="T136" s="128"/>
      <c r="U136" s="128"/>
      <c r="V136" s="647"/>
      <c r="W136" s="663"/>
      <c r="X136" s="668"/>
      <c r="Y136" s="647"/>
      <c r="Z136" s="128"/>
      <c r="AA136" s="128"/>
      <c r="AB136" s="647"/>
      <c r="AC136" s="663"/>
      <c r="AD136" s="668"/>
      <c r="AE136" s="647"/>
      <c r="AH136" s="370"/>
      <c r="AI136" s="370"/>
      <c r="AJ136" s="370"/>
      <c r="AK136" s="370"/>
      <c r="AL136" s="370"/>
      <c r="AR136" s="370"/>
      <c r="AS136" s="370"/>
      <c r="AT136" s="370"/>
      <c r="AU136" s="370"/>
      <c r="AV136" s="370"/>
      <c r="BC136" s="370"/>
      <c r="BD136" s="370"/>
      <c r="BE136" s="370"/>
      <c r="BF136" s="370"/>
      <c r="BG136" s="370"/>
      <c r="BM136" s="370"/>
      <c r="BN136" s="370"/>
      <c r="BO136" s="370"/>
      <c r="BP136" s="370"/>
      <c r="BQ136" s="370"/>
      <c r="BW136" s="370"/>
      <c r="BX136" s="370"/>
      <c r="BY136" s="370"/>
      <c r="BZ136" s="370"/>
      <c r="CA136" s="370"/>
    </row>
    <row r="137" spans="2:83" ht="15.75">
      <c r="B137" s="645" t="s">
        <v>483</v>
      </c>
      <c r="C137" s="662">
        <f>C15</f>
        <v>0</v>
      </c>
      <c r="D137" s="355">
        <f>SUM(4!J14:J15)*1000-SUM(D138:D140)</f>
        <v>0</v>
      </c>
      <c r="E137" s="355">
        <f>SUM(5!J14:J15)-SUM(E138:E140)</f>
        <v>0</v>
      </c>
      <c r="F137" s="356">
        <f>E137*1.3</f>
        <v>0</v>
      </c>
      <c r="G137" s="355">
        <f>D137*2.498</f>
        <v>0</v>
      </c>
      <c r="J137" s="355">
        <f>SUM(4!AA14:AA15)*1000-SUM(J138:J140)</f>
        <v>0</v>
      </c>
      <c r="K137" s="355">
        <f>SUM(5!AA14:AA15)-SUM(K138:K140)</f>
        <v>0</v>
      </c>
      <c r="L137" s="356">
        <f>K137*1.3</f>
        <v>0</v>
      </c>
      <c r="M137" s="355">
        <f>J137*2.498</f>
        <v>0</v>
      </c>
      <c r="P137" s="355">
        <f>SUM(4!AR14:AR15)*1000-SUM(P138:P140)</f>
        <v>0</v>
      </c>
      <c r="Q137" s="355">
        <f>SUM(5!AR14:AR15)-SUM(Q138:Q140)</f>
        <v>0</v>
      </c>
      <c r="R137" s="356">
        <f>Q137*1.3</f>
        <v>0</v>
      </c>
      <c r="S137" s="355">
        <f>P137*2.498</f>
        <v>0</v>
      </c>
      <c r="V137" s="355">
        <f>SUM(4!BI14:BI15)*1000-SUM(V138:V140)</f>
        <v>0</v>
      </c>
      <c r="W137" s="355">
        <f>SUM(5!BI14:BI15)-SUM(W138:W140)</f>
        <v>0</v>
      </c>
      <c r="X137" s="356">
        <f>W137*1.3</f>
        <v>0</v>
      </c>
      <c r="Y137" s="355">
        <f>V137*2.498</f>
        <v>0</v>
      </c>
      <c r="AB137" s="355">
        <f>SUM(4!BZ14:BZ15)*1000-SUM(AB138:AB140)</f>
        <v>0</v>
      </c>
      <c r="AC137" s="355">
        <f>SUM(5!BZ14:BZ15)-SUM(AC138:AC140)</f>
        <v>0</v>
      </c>
      <c r="AD137" s="356">
        <f>AC137*1.3</f>
        <v>0</v>
      </c>
      <c r="AE137" s="355">
        <f>AB137*2.498</f>
        <v>0</v>
      </c>
      <c r="AF137" s="342"/>
      <c r="AG137" s="342"/>
      <c r="AM137" s="342"/>
      <c r="AN137" s="342"/>
      <c r="AO137" s="342"/>
      <c r="AP137" s="342"/>
      <c r="AQ137" s="342"/>
      <c r="AW137" s="342"/>
      <c r="AX137" s="342"/>
      <c r="AY137" s="342"/>
      <c r="AZ137" s="342"/>
      <c r="BH137" s="342"/>
      <c r="BI137" s="342"/>
      <c r="BJ137" s="342"/>
      <c r="BK137" s="342"/>
      <c r="BR137" s="342"/>
      <c r="BS137" s="342"/>
      <c r="BT137" s="342"/>
      <c r="BU137" s="342"/>
      <c r="CB137" s="342"/>
      <c r="CC137" s="342"/>
      <c r="CD137" s="342"/>
      <c r="CE137" s="342"/>
    </row>
    <row r="138" spans="2:83" ht="15.75">
      <c r="B138" s="645" t="s">
        <v>484</v>
      </c>
      <c r="C138" s="662">
        <f>C16</f>
        <v>0</v>
      </c>
      <c r="D138" s="355"/>
      <c r="E138" s="355"/>
      <c r="F138" s="356">
        <f>E138*1.3</f>
        <v>0</v>
      </c>
      <c r="G138" s="355"/>
      <c r="J138" s="355"/>
      <c r="K138" s="355"/>
      <c r="L138" s="356">
        <f>K138*1.3</f>
        <v>0</v>
      </c>
      <c r="M138" s="355"/>
      <c r="P138" s="355"/>
      <c r="Q138" s="355"/>
      <c r="R138" s="356">
        <f>Q138*1.3</f>
        <v>0</v>
      </c>
      <c r="S138" s="355"/>
      <c r="V138" s="355"/>
      <c r="W138" s="355"/>
      <c r="X138" s="356">
        <f>W138*1.3</f>
        <v>0</v>
      </c>
      <c r="Y138" s="355"/>
      <c r="AB138" s="355"/>
      <c r="AC138" s="355"/>
      <c r="AD138" s="356">
        <f>AC138*1.3</f>
        <v>0</v>
      </c>
      <c r="AE138" s="355"/>
      <c r="AF138" s="342"/>
      <c r="AG138" s="342"/>
      <c r="AM138" s="342"/>
      <c r="AN138" s="342"/>
      <c r="AO138" s="342"/>
      <c r="AP138" s="342"/>
      <c r="AQ138" s="342"/>
      <c r="AW138" s="342"/>
      <c r="AX138" s="342"/>
      <c r="AY138" s="342"/>
      <c r="AZ138" s="342"/>
      <c r="BH138" s="342"/>
      <c r="BI138" s="342"/>
      <c r="BJ138" s="342"/>
      <c r="BK138" s="342"/>
      <c r="BR138" s="342"/>
      <c r="BS138" s="342"/>
      <c r="BT138" s="342"/>
      <c r="BU138" s="342"/>
      <c r="CB138" s="342"/>
      <c r="CC138" s="342"/>
      <c r="CD138" s="342"/>
      <c r="CE138" s="342"/>
    </row>
    <row r="139" spans="2:31" ht="15.75">
      <c r="B139" s="645" t="s">
        <v>485</v>
      </c>
      <c r="C139" s="662">
        <f>C17</f>
        <v>0</v>
      </c>
      <c r="D139" s="355"/>
      <c r="E139" s="355"/>
      <c r="F139" s="356">
        <f>E139*1.3</f>
        <v>0</v>
      </c>
      <c r="G139" s="355"/>
      <c r="J139" s="355"/>
      <c r="K139" s="355"/>
      <c r="L139" s="356">
        <f>K139*1.3</f>
        <v>0</v>
      </c>
      <c r="M139" s="355"/>
      <c r="P139" s="355"/>
      <c r="Q139" s="355"/>
      <c r="R139" s="356">
        <f>Q139*1.3</f>
        <v>0</v>
      </c>
      <c r="S139" s="355"/>
      <c r="V139" s="355"/>
      <c r="W139" s="355"/>
      <c r="X139" s="356">
        <f>W139*1.3</f>
        <v>0</v>
      </c>
      <c r="Y139" s="355"/>
      <c r="AB139" s="355"/>
      <c r="AC139" s="355"/>
      <c r="AD139" s="356">
        <f>AC139*1.3</f>
        <v>0</v>
      </c>
      <c r="AE139" s="355"/>
    </row>
    <row r="140" spans="2:31" ht="15.75">
      <c r="B140" s="645" t="s">
        <v>486</v>
      </c>
      <c r="C140" s="662">
        <f>C18</f>
        <v>0</v>
      </c>
      <c r="D140" s="355"/>
      <c r="E140" s="355"/>
      <c r="F140" s="356">
        <f>E140*1.3</f>
        <v>0</v>
      </c>
      <c r="G140" s="355"/>
      <c r="J140" s="355"/>
      <c r="K140" s="355"/>
      <c r="L140" s="356">
        <f>K140*1.3</f>
        <v>0</v>
      </c>
      <c r="M140" s="355"/>
      <c r="P140" s="355"/>
      <c r="Q140" s="355"/>
      <c r="R140" s="356">
        <f>Q140*1.3</f>
        <v>0</v>
      </c>
      <c r="S140" s="355"/>
      <c r="V140" s="355"/>
      <c r="W140" s="355"/>
      <c r="X140" s="356">
        <f>W140*1.3</f>
        <v>0</v>
      </c>
      <c r="Y140" s="355"/>
      <c r="AB140" s="355"/>
      <c r="AC140" s="355"/>
      <c r="AD140" s="356">
        <f>AC140*1.3</f>
        <v>0</v>
      </c>
      <c r="AE140" s="355"/>
    </row>
    <row r="141" spans="2:31" ht="15.75">
      <c r="B141" s="672" t="s">
        <v>598</v>
      </c>
      <c r="C141" s="662" t="s">
        <v>597</v>
      </c>
      <c r="D141" s="355"/>
      <c r="E141" s="355"/>
      <c r="F141" s="356">
        <f>E141*1.3</f>
        <v>0</v>
      </c>
      <c r="G141" s="355"/>
      <c r="J141" s="355"/>
      <c r="K141" s="355"/>
      <c r="L141" s="356">
        <f>K141*1.3</f>
        <v>0</v>
      </c>
      <c r="M141" s="355"/>
      <c r="P141" s="355"/>
      <c r="Q141" s="355"/>
      <c r="R141" s="356">
        <f>Q141*1.3</f>
        <v>0</v>
      </c>
      <c r="S141" s="355"/>
      <c r="V141" s="355"/>
      <c r="W141" s="355"/>
      <c r="X141" s="356">
        <f>W141*1.3</f>
        <v>0</v>
      </c>
      <c r="Y141" s="355"/>
      <c r="AB141" s="355"/>
      <c r="AC141" s="355"/>
      <c r="AD141" s="356">
        <f>AC141*1.3</f>
        <v>0</v>
      </c>
      <c r="AE141" s="355"/>
    </row>
    <row r="142" spans="2:31" s="128" customFormat="1" ht="5.25">
      <c r="B142" s="658"/>
      <c r="C142" s="665"/>
      <c r="D142" s="660"/>
      <c r="E142" s="673"/>
      <c r="F142" s="673"/>
      <c r="G142" s="660"/>
      <c r="J142" s="660"/>
      <c r="K142" s="673"/>
      <c r="L142" s="673"/>
      <c r="M142" s="660"/>
      <c r="P142" s="660"/>
      <c r="Q142" s="673"/>
      <c r="R142" s="673"/>
      <c r="S142" s="660"/>
      <c r="V142" s="660"/>
      <c r="W142" s="673"/>
      <c r="X142" s="673"/>
      <c r="Y142" s="660"/>
      <c r="AB142" s="660"/>
      <c r="AC142" s="673"/>
      <c r="AD142" s="673"/>
      <c r="AE142" s="660"/>
    </row>
    <row r="143" spans="2:31" ht="15.75">
      <c r="B143" s="645" t="s">
        <v>487</v>
      </c>
      <c r="C143" s="654" t="s">
        <v>563</v>
      </c>
      <c r="D143" s="647">
        <f>SUM(D144:D146)</f>
        <v>0</v>
      </c>
      <c r="E143" s="647">
        <f>SUM(E144:E146)</f>
        <v>0</v>
      </c>
      <c r="F143" s="657">
        <f>SUM(F144:F146)</f>
        <v>0</v>
      </c>
      <c r="G143" s="647"/>
      <c r="J143" s="647">
        <f>SUM(J144:J146)</f>
        <v>0</v>
      </c>
      <c r="K143" s="647">
        <f>SUM(K144:K146)</f>
        <v>0</v>
      </c>
      <c r="L143" s="657">
        <f>SUM(L144:L146)</f>
        <v>0</v>
      </c>
      <c r="M143" s="647"/>
      <c r="P143" s="647">
        <f>SUM(P144:P146)</f>
        <v>0</v>
      </c>
      <c r="Q143" s="647">
        <f>SUM(Q144:Q146)</f>
        <v>0</v>
      </c>
      <c r="R143" s="657">
        <f>SUM(R144:R146)</f>
        <v>0</v>
      </c>
      <c r="S143" s="647"/>
      <c r="V143" s="647">
        <f>SUM(V144:V146)</f>
        <v>0</v>
      </c>
      <c r="W143" s="647">
        <f>SUM(W144:W146)</f>
        <v>0</v>
      </c>
      <c r="X143" s="657">
        <f>SUM(X144:X146)</f>
        <v>0</v>
      </c>
      <c r="Y143" s="647"/>
      <c r="AB143" s="647">
        <f>SUM(AB144:AB146)</f>
        <v>0</v>
      </c>
      <c r="AC143" s="647">
        <f>SUM(AC144:AC146)</f>
        <v>0</v>
      </c>
      <c r="AD143" s="657">
        <f>SUM(AD144:AD146)</f>
        <v>0</v>
      </c>
      <c r="AE143" s="647"/>
    </row>
    <row r="144" spans="2:31" s="342" customFormat="1" ht="12.75">
      <c r="B144" s="649"/>
      <c r="C144" s="675" t="s">
        <v>564</v>
      </c>
      <c r="D144" s="358">
        <f>(4!J19)*1000</f>
        <v>0</v>
      </c>
      <c r="E144" s="358">
        <f>5!J19</f>
        <v>0</v>
      </c>
      <c r="F144" s="356">
        <f>E144*1.3</f>
        <v>0</v>
      </c>
      <c r="G144" s="358"/>
      <c r="H144" s="128"/>
      <c r="I144" s="128"/>
      <c r="J144" s="358">
        <f>(4!AA19)*1000</f>
        <v>0</v>
      </c>
      <c r="K144" s="358">
        <f>5!AA19</f>
        <v>0</v>
      </c>
      <c r="L144" s="356">
        <f>K144*1.3</f>
        <v>0</v>
      </c>
      <c r="M144" s="358"/>
      <c r="N144" s="128"/>
      <c r="O144" s="128"/>
      <c r="P144" s="358">
        <f>(4!AR19)*1000</f>
        <v>0</v>
      </c>
      <c r="Q144" s="358">
        <f>5!AR19</f>
        <v>0</v>
      </c>
      <c r="R144" s="356">
        <f>Q144*1.3</f>
        <v>0</v>
      </c>
      <c r="S144" s="358"/>
      <c r="T144" s="128"/>
      <c r="U144" s="128"/>
      <c r="V144" s="358">
        <f>(4!BI19)*1000</f>
        <v>0</v>
      </c>
      <c r="W144" s="358">
        <f>5!BI19</f>
        <v>0</v>
      </c>
      <c r="X144" s="356">
        <f>W144*1.3</f>
        <v>0</v>
      </c>
      <c r="Y144" s="358"/>
      <c r="Z144" s="128"/>
      <c r="AA144" s="128"/>
      <c r="AB144" s="358">
        <f>(4!BZ19)*1000</f>
        <v>0</v>
      </c>
      <c r="AC144" s="358">
        <f>5!BZ19</f>
        <v>0</v>
      </c>
      <c r="AD144" s="356">
        <f>AC144*1.3</f>
        <v>0</v>
      </c>
      <c r="AE144" s="358"/>
    </row>
    <row r="145" spans="2:31" ht="15.75">
      <c r="B145" s="645" t="s">
        <v>488</v>
      </c>
      <c r="C145" s="654" t="s">
        <v>386</v>
      </c>
      <c r="D145" s="355">
        <f>(4!J17)*1000-D146</f>
        <v>0</v>
      </c>
      <c r="E145" s="355">
        <f>5!J17-E146</f>
        <v>0</v>
      </c>
      <c r="F145" s="356">
        <f>E145*1.3</f>
        <v>0</v>
      </c>
      <c r="G145" s="355"/>
      <c r="J145" s="355">
        <f>(4!AA17)*1000-J146</f>
        <v>0</v>
      </c>
      <c r="K145" s="355">
        <f>5!AA17-K146</f>
        <v>0</v>
      </c>
      <c r="L145" s="356">
        <f>K145*1.3</f>
        <v>0</v>
      </c>
      <c r="M145" s="355"/>
      <c r="P145" s="355">
        <f>(4!AR17)*1000-P146</f>
        <v>0</v>
      </c>
      <c r="Q145" s="355">
        <f>5!AR17-Q146</f>
        <v>0</v>
      </c>
      <c r="R145" s="356">
        <f>Q145*1.3</f>
        <v>0</v>
      </c>
      <c r="S145" s="355"/>
      <c r="V145" s="355">
        <f>(4!BI17)*1000-V146</f>
        <v>0</v>
      </c>
      <c r="W145" s="355">
        <f>5!BI17-W146</f>
        <v>0</v>
      </c>
      <c r="X145" s="356">
        <f>W145*1.3</f>
        <v>0</v>
      </c>
      <c r="Y145" s="355"/>
      <c r="AB145" s="355">
        <f>(4!BZ17)*1000-AB146</f>
        <v>0</v>
      </c>
      <c r="AC145" s="355">
        <f>5!BZ17-AC146</f>
        <v>0</v>
      </c>
      <c r="AD145" s="356">
        <f>AC145*1.3</f>
        <v>0</v>
      </c>
      <c r="AE145" s="355"/>
    </row>
    <row r="146" spans="2:31" ht="15.75">
      <c r="B146" s="645" t="s">
        <v>489</v>
      </c>
      <c r="C146" s="654" t="str">
        <f>C22</f>
        <v>Потери электроэнергии  на собственное потр.</v>
      </c>
      <c r="D146" s="355">
        <f>(4!O17)*1000</f>
        <v>0</v>
      </c>
      <c r="E146" s="355">
        <f>5!O17</f>
        <v>0</v>
      </c>
      <c r="F146" s="356">
        <f>E146*1.3</f>
        <v>0</v>
      </c>
      <c r="G146" s="355"/>
      <c r="J146" s="355">
        <f>(4!AF17)*1000</f>
        <v>0</v>
      </c>
      <c r="K146" s="355">
        <f>5!AF17</f>
        <v>0</v>
      </c>
      <c r="L146" s="356">
        <f>K146*1.3</f>
        <v>0</v>
      </c>
      <c r="M146" s="355"/>
      <c r="P146" s="355">
        <f>(4!AW17)*1000</f>
        <v>0</v>
      </c>
      <c r="Q146" s="355">
        <f>5!AW17</f>
        <v>0</v>
      </c>
      <c r="R146" s="356">
        <f>Q146*1.3</f>
        <v>0</v>
      </c>
      <c r="S146" s="355"/>
      <c r="V146" s="355">
        <f>(4!BN17)*1000</f>
        <v>0</v>
      </c>
      <c r="W146" s="355">
        <f>5!BN17</f>
        <v>0</v>
      </c>
      <c r="X146" s="356">
        <f>W146*1.3</f>
        <v>0</v>
      </c>
      <c r="Y146" s="355"/>
      <c r="AB146" s="355">
        <f>(4!CE17)*1000</f>
        <v>0</v>
      </c>
      <c r="AC146" s="355">
        <f>5!CE17</f>
        <v>0</v>
      </c>
      <c r="AD146" s="356">
        <f>AC146*1.3</f>
        <v>0</v>
      </c>
      <c r="AE146" s="355"/>
    </row>
    <row r="147" spans="2:31" s="128" customFormat="1" ht="5.25">
      <c r="B147" s="658"/>
      <c r="C147" s="665"/>
      <c r="D147" s="660"/>
      <c r="E147" s="673"/>
      <c r="F147" s="673"/>
      <c r="G147" s="660"/>
      <c r="J147" s="660"/>
      <c r="K147" s="673"/>
      <c r="L147" s="673"/>
      <c r="M147" s="660"/>
      <c r="P147" s="660"/>
      <c r="Q147" s="673"/>
      <c r="R147" s="673"/>
      <c r="S147" s="660"/>
      <c r="V147" s="660"/>
      <c r="W147" s="673"/>
      <c r="X147" s="673"/>
      <c r="Y147" s="660"/>
      <c r="AB147" s="660"/>
      <c r="AC147" s="673"/>
      <c r="AD147" s="673"/>
      <c r="AE147" s="660"/>
    </row>
    <row r="148" spans="2:31" ht="15.75">
      <c r="B148" s="645" t="s">
        <v>490</v>
      </c>
      <c r="C148" s="662" t="s">
        <v>414</v>
      </c>
      <c r="D148" s="647">
        <f>SUM(D150:D151,D161)</f>
        <v>0</v>
      </c>
      <c r="E148" s="651">
        <f>SUM(E150:E151,E161)</f>
        <v>0</v>
      </c>
      <c r="F148" s="669">
        <f>SUM(F150:F151,F161)</f>
        <v>0</v>
      </c>
      <c r="G148" s="647">
        <f>SUM(G150:G151,G161)</f>
        <v>0</v>
      </c>
      <c r="J148" s="647">
        <f>SUM(J150:J151,J161)</f>
        <v>0</v>
      </c>
      <c r="K148" s="651">
        <f>SUM(K150:K151,K161)</f>
        <v>0</v>
      </c>
      <c r="L148" s="669">
        <f>SUM(L150:L151,L161)</f>
        <v>0</v>
      </c>
      <c r="M148" s="647">
        <f>SUM(M150:M151,M161)</f>
        <v>0</v>
      </c>
      <c r="P148" s="647">
        <f>SUM(P150:P151,P161)</f>
        <v>0</v>
      </c>
      <c r="Q148" s="651">
        <f>SUM(Q150:Q151,Q161)</f>
        <v>0</v>
      </c>
      <c r="R148" s="669">
        <f>SUM(R150:R151,R161)</f>
        <v>0</v>
      </c>
      <c r="S148" s="647">
        <f>SUM(S150:S151,S161)</f>
        <v>0</v>
      </c>
      <c r="V148" s="647">
        <f>SUM(V150:V151,V161)</f>
        <v>0</v>
      </c>
      <c r="W148" s="651">
        <f>SUM(W150:W151,W161)</f>
        <v>0</v>
      </c>
      <c r="X148" s="669">
        <f>SUM(X150:X151,X161)</f>
        <v>0</v>
      </c>
      <c r="Y148" s="647">
        <f>SUM(Y150:Y151,Y161)</f>
        <v>0</v>
      </c>
      <c r="AB148" s="647">
        <f>SUM(AB150:AB151,AB161)</f>
        <v>0</v>
      </c>
      <c r="AC148" s="651">
        <f>SUM(AC150:AC151,AC161)</f>
        <v>0</v>
      </c>
      <c r="AD148" s="669">
        <f>SUM(AD150:AD151,AD161)</f>
        <v>0</v>
      </c>
      <c r="AE148" s="647">
        <f>SUM(AE150:AE151,AE161)</f>
        <v>0</v>
      </c>
    </row>
    <row r="149" spans="2:31" s="342" customFormat="1" ht="12.75">
      <c r="B149" s="649"/>
      <c r="C149" s="670" t="s">
        <v>392</v>
      </c>
      <c r="D149" s="647"/>
      <c r="E149" s="663"/>
      <c r="F149" s="668"/>
      <c r="G149" s="647"/>
      <c r="H149" s="128"/>
      <c r="I149" s="128"/>
      <c r="J149" s="647"/>
      <c r="K149" s="663"/>
      <c r="L149" s="668"/>
      <c r="M149" s="647"/>
      <c r="N149" s="128"/>
      <c r="O149" s="128"/>
      <c r="P149" s="647"/>
      <c r="Q149" s="663"/>
      <c r="R149" s="668"/>
      <c r="S149" s="647"/>
      <c r="T149" s="128"/>
      <c r="U149" s="128"/>
      <c r="V149" s="647"/>
      <c r="W149" s="663"/>
      <c r="X149" s="668"/>
      <c r="Y149" s="647"/>
      <c r="Z149" s="128"/>
      <c r="AA149" s="128"/>
      <c r="AB149" s="647"/>
      <c r="AC149" s="663"/>
      <c r="AD149" s="668"/>
      <c r="AE149" s="647"/>
    </row>
    <row r="150" spans="2:31" ht="15.75">
      <c r="B150" s="645" t="s">
        <v>491</v>
      </c>
      <c r="C150" s="662" t="str">
        <f>C24</f>
        <v>не сетевым организац.(Потребители сбытовой)</v>
      </c>
      <c r="D150" s="355">
        <f>(4!J21)*1000-D151</f>
        <v>0</v>
      </c>
      <c r="E150" s="355">
        <f>5!J21-E151</f>
        <v>0</v>
      </c>
      <c r="F150" s="356">
        <f>E150*1.3</f>
        <v>0</v>
      </c>
      <c r="G150" s="355"/>
      <c r="J150" s="355">
        <f>(4!AA21)*1000-J151</f>
        <v>0</v>
      </c>
      <c r="K150" s="355">
        <f>5!AA21-K151</f>
        <v>0</v>
      </c>
      <c r="L150" s="356">
        <f>K150*1.3</f>
        <v>0</v>
      </c>
      <c r="M150" s="355"/>
      <c r="P150" s="355">
        <f>(4!AR21)*1000-P151</f>
        <v>0</v>
      </c>
      <c r="Q150" s="355">
        <f>5!AR21-Q151</f>
        <v>0</v>
      </c>
      <c r="R150" s="356">
        <f>Q150*1.3</f>
        <v>0</v>
      </c>
      <c r="S150" s="355"/>
      <c r="V150" s="355">
        <f>(4!BI21)*1000-V151</f>
        <v>0</v>
      </c>
      <c r="W150" s="355">
        <f>5!BI21-W151</f>
        <v>0</v>
      </c>
      <c r="X150" s="356">
        <f>W150*1.3</f>
        <v>0</v>
      </c>
      <c r="Y150" s="355"/>
      <c r="AB150" s="355">
        <f>(4!BZ21)*1000-AB151</f>
        <v>0</v>
      </c>
      <c r="AC150" s="355">
        <f>5!BZ21-AC151</f>
        <v>0</v>
      </c>
      <c r="AD150" s="356">
        <f>AC150*1.3</f>
        <v>0</v>
      </c>
      <c r="AE150" s="355"/>
    </row>
    <row r="151" spans="2:31" ht="15.75">
      <c r="B151" s="645" t="s">
        <v>492</v>
      </c>
      <c r="C151" s="662" t="s">
        <v>391</v>
      </c>
      <c r="D151" s="647">
        <f>SUM(D153,D155,D157,D159)</f>
        <v>0</v>
      </c>
      <c r="E151" s="647">
        <f>SUM(E153,E155,E157,E159)</f>
        <v>0</v>
      </c>
      <c r="F151" s="647">
        <f>SUM(F153,F155,F157,F159)</f>
        <v>0</v>
      </c>
      <c r="G151" s="647">
        <f>SUM(G153,G155,G157,G159)</f>
        <v>0</v>
      </c>
      <c r="J151" s="647">
        <f>SUM(J153,J155,J157,J159)</f>
        <v>0</v>
      </c>
      <c r="K151" s="647">
        <f>SUM(K153,K155,K157,K159)</f>
        <v>0</v>
      </c>
      <c r="L151" s="647">
        <f>SUM(L153,L155,L157,L159)</f>
        <v>0</v>
      </c>
      <c r="M151" s="647">
        <f>SUM(M153,M155,M157,M159)</f>
        <v>0</v>
      </c>
      <c r="P151" s="647">
        <f>SUM(P153,P155,P157,P159)</f>
        <v>0</v>
      </c>
      <c r="Q151" s="647">
        <f>SUM(Q153,Q155,Q157,Q159)</f>
        <v>0</v>
      </c>
      <c r="R151" s="647">
        <f>SUM(R153,R155,R157,R159)</f>
        <v>0</v>
      </c>
      <c r="S151" s="647">
        <f>SUM(S153,S155,S157,S159)</f>
        <v>0</v>
      </c>
      <c r="V151" s="647">
        <f>SUM(V153,V155,V157,V159)</f>
        <v>0</v>
      </c>
      <c r="W151" s="647">
        <f>SUM(W153,W155,W157,W159)</f>
        <v>0</v>
      </c>
      <c r="X151" s="647">
        <f>SUM(X153,X155,X157,X159)</f>
        <v>0</v>
      </c>
      <c r="Y151" s="647">
        <f>SUM(Y153,Y155,Y157,Y159)</f>
        <v>0</v>
      </c>
      <c r="AB151" s="647">
        <f>SUM(AB153,AB155,AB157,AB159)</f>
        <v>0</v>
      </c>
      <c r="AC151" s="647">
        <f>SUM(AC153,AC155,AC157,AC159)</f>
        <v>0</v>
      </c>
      <c r="AD151" s="647">
        <f>SUM(AD153,AD155,AD157,AD159)</f>
        <v>0</v>
      </c>
      <c r="AE151" s="647">
        <f>SUM(AE153,AE155,AE157,AE159)</f>
        <v>0</v>
      </c>
    </row>
    <row r="152" spans="2:31" s="342" customFormat="1" ht="12.75">
      <c r="B152" s="649"/>
      <c r="C152" s="670" t="s">
        <v>392</v>
      </c>
      <c r="D152" s="647"/>
      <c r="E152" s="647"/>
      <c r="F152" s="647"/>
      <c r="G152" s="647"/>
      <c r="H152" s="128"/>
      <c r="I152" s="128"/>
      <c r="J152" s="647"/>
      <c r="K152" s="647"/>
      <c r="L152" s="647"/>
      <c r="M152" s="647"/>
      <c r="N152" s="128"/>
      <c r="O152" s="128"/>
      <c r="P152" s="647"/>
      <c r="Q152" s="647"/>
      <c r="R152" s="647"/>
      <c r="S152" s="647"/>
      <c r="T152" s="128"/>
      <c r="U152" s="128"/>
      <c r="V152" s="647"/>
      <c r="W152" s="647"/>
      <c r="X152" s="647"/>
      <c r="Y152" s="647"/>
      <c r="Z152" s="128"/>
      <c r="AA152" s="128"/>
      <c r="AB152" s="647"/>
      <c r="AC152" s="647"/>
      <c r="AD152" s="647"/>
      <c r="AE152" s="647"/>
    </row>
    <row r="153" spans="2:31" ht="15.75">
      <c r="B153" s="645" t="s">
        <v>493</v>
      </c>
      <c r="C153" s="662">
        <f>C15</f>
        <v>0</v>
      </c>
      <c r="D153" s="355"/>
      <c r="E153" s="355"/>
      <c r="F153" s="356">
        <f>E153*1.3</f>
        <v>0</v>
      </c>
      <c r="G153" s="355">
        <f>D153*2.498</f>
        <v>0</v>
      </c>
      <c r="J153" s="355"/>
      <c r="K153" s="355"/>
      <c r="L153" s="356">
        <f>K153*1.3</f>
        <v>0</v>
      </c>
      <c r="M153" s="355">
        <f>J153*2.498</f>
        <v>0</v>
      </c>
      <c r="P153" s="355"/>
      <c r="Q153" s="355"/>
      <c r="R153" s="356">
        <f>Q153*1.3</f>
        <v>0</v>
      </c>
      <c r="S153" s="355">
        <f>P153*2.498</f>
        <v>0</v>
      </c>
      <c r="V153" s="355"/>
      <c r="W153" s="355"/>
      <c r="X153" s="356">
        <f>W153*1.3</f>
        <v>0</v>
      </c>
      <c r="Y153" s="355">
        <f>V153*2.498</f>
        <v>0</v>
      </c>
      <c r="AB153" s="355"/>
      <c r="AC153" s="355"/>
      <c r="AD153" s="356">
        <f>AC153*1.3</f>
        <v>0</v>
      </c>
      <c r="AE153" s="355">
        <f>AB153*2.498</f>
        <v>0</v>
      </c>
    </row>
    <row r="154" spans="2:31" ht="15.75">
      <c r="B154" s="645" t="s">
        <v>494</v>
      </c>
      <c r="C154" s="670" t="s">
        <v>495</v>
      </c>
      <c r="D154" s="647">
        <f>D153-D137</f>
        <v>0</v>
      </c>
      <c r="E154" s="647">
        <f>E153-E137</f>
        <v>0</v>
      </c>
      <c r="F154" s="647">
        <f>F153-F137</f>
        <v>0</v>
      </c>
      <c r="G154" s="647">
        <f>G153-G137</f>
        <v>0</v>
      </c>
      <c r="J154" s="647">
        <f>J153-J137</f>
        <v>0</v>
      </c>
      <c r="K154" s="647">
        <f>K153-K137</f>
        <v>0</v>
      </c>
      <c r="L154" s="647">
        <f>L153-L137</f>
        <v>0</v>
      </c>
      <c r="M154" s="647">
        <f>M153-M137</f>
        <v>0</v>
      </c>
      <c r="P154" s="647">
        <f>P153-P137</f>
        <v>0</v>
      </c>
      <c r="Q154" s="647">
        <f>Q153-Q137</f>
        <v>0</v>
      </c>
      <c r="R154" s="647">
        <f>R153-R137</f>
        <v>0</v>
      </c>
      <c r="S154" s="647">
        <f>S153-S137</f>
        <v>0</v>
      </c>
      <c r="V154" s="647">
        <f>V153-V137</f>
        <v>0</v>
      </c>
      <c r="W154" s="647">
        <f>W153-W137</f>
        <v>0</v>
      </c>
      <c r="X154" s="647">
        <f>X153-X137</f>
        <v>0</v>
      </c>
      <c r="Y154" s="647">
        <f>Y153-Y137</f>
        <v>0</v>
      </c>
      <c r="AB154" s="647">
        <f>AB153-AB137</f>
        <v>0</v>
      </c>
      <c r="AC154" s="647">
        <f>AC153-AC137</f>
        <v>0</v>
      </c>
      <c r="AD154" s="647">
        <f>AD153-AD137</f>
        <v>0</v>
      </c>
      <c r="AE154" s="647">
        <f>AE153-AE137</f>
        <v>0</v>
      </c>
    </row>
    <row r="155" spans="2:31" ht="15.75">
      <c r="B155" s="645" t="s">
        <v>496</v>
      </c>
      <c r="C155" s="662">
        <f>C16</f>
        <v>0</v>
      </c>
      <c r="D155" s="355"/>
      <c r="E155" s="355"/>
      <c r="F155" s="356">
        <f>E155*1.3</f>
        <v>0</v>
      </c>
      <c r="G155" s="355"/>
      <c r="J155" s="355"/>
      <c r="K155" s="355"/>
      <c r="L155" s="356">
        <f>K155*1.3</f>
        <v>0</v>
      </c>
      <c r="M155" s="355"/>
      <c r="P155" s="355"/>
      <c r="Q155" s="355"/>
      <c r="R155" s="356">
        <f>Q155*1.3</f>
        <v>0</v>
      </c>
      <c r="S155" s="355"/>
      <c r="V155" s="355"/>
      <c r="W155" s="355"/>
      <c r="X155" s="356">
        <f>W155*1.3</f>
        <v>0</v>
      </c>
      <c r="Y155" s="355"/>
      <c r="AB155" s="355"/>
      <c r="AC155" s="355"/>
      <c r="AD155" s="356">
        <f>AC155*1.3</f>
        <v>0</v>
      </c>
      <c r="AE155" s="355"/>
    </row>
    <row r="156" spans="2:31" ht="15.75">
      <c r="B156" s="645" t="s">
        <v>497</v>
      </c>
      <c r="C156" s="670" t="s">
        <v>498</v>
      </c>
      <c r="D156" s="647">
        <f>D155-D138</f>
        <v>0</v>
      </c>
      <c r="E156" s="647">
        <f>E155-E138</f>
        <v>0</v>
      </c>
      <c r="F156" s="647">
        <f>F155-F138</f>
        <v>0</v>
      </c>
      <c r="G156" s="647">
        <f>G155-G138</f>
        <v>0</v>
      </c>
      <c r="J156" s="647">
        <f>J155-J138</f>
        <v>0</v>
      </c>
      <c r="K156" s="647">
        <f>K155-K138</f>
        <v>0</v>
      </c>
      <c r="L156" s="647">
        <f>L155-L138</f>
        <v>0</v>
      </c>
      <c r="M156" s="647">
        <f>M155-M138</f>
        <v>0</v>
      </c>
      <c r="P156" s="647">
        <f>P155-P138</f>
        <v>0</v>
      </c>
      <c r="Q156" s="647">
        <f>Q155-Q138</f>
        <v>0</v>
      </c>
      <c r="R156" s="647">
        <f>R155-R138</f>
        <v>0</v>
      </c>
      <c r="S156" s="647">
        <f>S155-S138</f>
        <v>0</v>
      </c>
      <c r="V156" s="647">
        <f>V155-V138</f>
        <v>0</v>
      </c>
      <c r="W156" s="647">
        <f>W155-W138</f>
        <v>0</v>
      </c>
      <c r="X156" s="647">
        <f>X155-X138</f>
        <v>0</v>
      </c>
      <c r="Y156" s="647">
        <f>Y155-Y138</f>
        <v>0</v>
      </c>
      <c r="AB156" s="647">
        <f>AB155-AB138</f>
        <v>0</v>
      </c>
      <c r="AC156" s="647">
        <f>AC155-AC138</f>
        <v>0</v>
      </c>
      <c r="AD156" s="647">
        <f>AD155-AD138</f>
        <v>0</v>
      </c>
      <c r="AE156" s="647">
        <f>AE155-AE138</f>
        <v>0</v>
      </c>
    </row>
    <row r="157" spans="2:31" ht="15.75">
      <c r="B157" s="645" t="s">
        <v>499</v>
      </c>
      <c r="C157" s="662">
        <f>C17</f>
        <v>0</v>
      </c>
      <c r="D157" s="355"/>
      <c r="E157" s="355"/>
      <c r="F157" s="356">
        <f>E157*1.3</f>
        <v>0</v>
      </c>
      <c r="G157" s="355"/>
      <c r="J157" s="355"/>
      <c r="K157" s="355"/>
      <c r="L157" s="356">
        <f>K157*1.3</f>
        <v>0</v>
      </c>
      <c r="M157" s="355"/>
      <c r="P157" s="355"/>
      <c r="Q157" s="355"/>
      <c r="R157" s="356">
        <f>Q157*1.3</f>
        <v>0</v>
      </c>
      <c r="S157" s="355"/>
      <c r="V157" s="355"/>
      <c r="W157" s="355"/>
      <c r="X157" s="356">
        <f>W157*1.3</f>
        <v>0</v>
      </c>
      <c r="Y157" s="355"/>
      <c r="AB157" s="355"/>
      <c r="AC157" s="355"/>
      <c r="AD157" s="356">
        <f>AC157*1.3</f>
        <v>0</v>
      </c>
      <c r="AE157" s="355"/>
    </row>
    <row r="158" spans="2:31" ht="15.75">
      <c r="B158" s="645" t="s">
        <v>500</v>
      </c>
      <c r="C158" s="670" t="s">
        <v>501</v>
      </c>
      <c r="D158" s="647">
        <f>D157-D139</f>
        <v>0</v>
      </c>
      <c r="E158" s="647">
        <f>E157-E139</f>
        <v>0</v>
      </c>
      <c r="F158" s="647">
        <f>F157-F139</f>
        <v>0</v>
      </c>
      <c r="G158" s="647">
        <f>G157-G139</f>
        <v>0</v>
      </c>
      <c r="J158" s="647">
        <f>J157-J139</f>
        <v>0</v>
      </c>
      <c r="K158" s="647">
        <f>K157-K139</f>
        <v>0</v>
      </c>
      <c r="L158" s="647">
        <f>L157-L139</f>
        <v>0</v>
      </c>
      <c r="M158" s="647">
        <f>M157-M139</f>
        <v>0</v>
      </c>
      <c r="P158" s="647">
        <f>P157-P139</f>
        <v>0</v>
      </c>
      <c r="Q158" s="647">
        <f>Q157-Q139</f>
        <v>0</v>
      </c>
      <c r="R158" s="647">
        <f>R157-R139</f>
        <v>0</v>
      </c>
      <c r="S158" s="647">
        <f>S157-S139</f>
        <v>0</v>
      </c>
      <c r="V158" s="647">
        <f>V157-V139</f>
        <v>0</v>
      </c>
      <c r="W158" s="647">
        <f>W157-W139</f>
        <v>0</v>
      </c>
      <c r="X158" s="647">
        <f>X157-X139</f>
        <v>0</v>
      </c>
      <c r="Y158" s="647">
        <f>Y157-Y139</f>
        <v>0</v>
      </c>
      <c r="AB158" s="647">
        <f>AB157-AB139</f>
        <v>0</v>
      </c>
      <c r="AC158" s="647">
        <f>AC157-AC139</f>
        <v>0</v>
      </c>
      <c r="AD158" s="647">
        <f>AD157-AD139</f>
        <v>0</v>
      </c>
      <c r="AE158" s="647">
        <f>AE157-AE139</f>
        <v>0</v>
      </c>
    </row>
    <row r="159" spans="2:31" ht="15.75">
      <c r="B159" s="645" t="s">
        <v>502</v>
      </c>
      <c r="C159" s="662">
        <f>C18</f>
        <v>0</v>
      </c>
      <c r="D159" s="355"/>
      <c r="E159" s="355"/>
      <c r="F159" s="356">
        <f>E159*1.3</f>
        <v>0</v>
      </c>
      <c r="G159" s="355"/>
      <c r="J159" s="355"/>
      <c r="K159" s="355"/>
      <c r="L159" s="356">
        <f>K159*1.3</f>
        <v>0</v>
      </c>
      <c r="M159" s="355"/>
      <c r="P159" s="355"/>
      <c r="Q159" s="355"/>
      <c r="R159" s="356">
        <f>Q159*1.3</f>
        <v>0</v>
      </c>
      <c r="S159" s="355"/>
      <c r="V159" s="355"/>
      <c r="W159" s="355"/>
      <c r="X159" s="356">
        <f>W159*1.3</f>
        <v>0</v>
      </c>
      <c r="Y159" s="355"/>
      <c r="AB159" s="355"/>
      <c r="AC159" s="355"/>
      <c r="AD159" s="356">
        <f>AC159*1.3</f>
        <v>0</v>
      </c>
      <c r="AE159" s="355"/>
    </row>
    <row r="160" spans="2:31" ht="15.75">
      <c r="B160" s="645" t="s">
        <v>503</v>
      </c>
      <c r="C160" s="670" t="s">
        <v>504</v>
      </c>
      <c r="D160" s="647">
        <f>D159-D140</f>
        <v>0</v>
      </c>
      <c r="E160" s="647">
        <f>E159-E140</f>
        <v>0</v>
      </c>
      <c r="F160" s="647">
        <f>F159-F140</f>
        <v>0</v>
      </c>
      <c r="G160" s="647">
        <f>G159-G140</f>
        <v>0</v>
      </c>
      <c r="J160" s="647">
        <f>J159-J140</f>
        <v>0</v>
      </c>
      <c r="K160" s="647">
        <f>K159-K140</f>
        <v>0</v>
      </c>
      <c r="L160" s="647">
        <f>L159-L140</f>
        <v>0</v>
      </c>
      <c r="M160" s="647">
        <f>M159-M140</f>
        <v>0</v>
      </c>
      <c r="P160" s="647">
        <f>P159-P140</f>
        <v>0</v>
      </c>
      <c r="Q160" s="647">
        <f>Q159-Q140</f>
        <v>0</v>
      </c>
      <c r="R160" s="647">
        <f>R159-R140</f>
        <v>0</v>
      </c>
      <c r="S160" s="647">
        <f>S159-S140</f>
        <v>0</v>
      </c>
      <c r="V160" s="647">
        <f>V159-V140</f>
        <v>0</v>
      </c>
      <c r="W160" s="647">
        <f>W159-W140</f>
        <v>0</v>
      </c>
      <c r="X160" s="647">
        <f>X159-X140</f>
        <v>0</v>
      </c>
      <c r="Y160" s="647">
        <f>Y159-Y140</f>
        <v>0</v>
      </c>
      <c r="AB160" s="647">
        <f>AB159-AB140</f>
        <v>0</v>
      </c>
      <c r="AC160" s="647">
        <f>AC159-AC140</f>
        <v>0</v>
      </c>
      <c r="AD160" s="647">
        <f>AD159-AD140</f>
        <v>0</v>
      </c>
      <c r="AE160" s="647">
        <f>AE159-AE140</f>
        <v>0</v>
      </c>
    </row>
    <row r="161" spans="2:31" ht="15.75">
      <c r="B161" s="645" t="s">
        <v>505</v>
      </c>
      <c r="C161" s="662" t="str">
        <f>C35</f>
        <v>Собственное потребление</v>
      </c>
      <c r="D161" s="355">
        <f>(4!J27)*1000</f>
        <v>0</v>
      </c>
      <c r="E161" s="355">
        <f>5!J27</f>
        <v>0</v>
      </c>
      <c r="F161" s="356">
        <f>E161*1.3</f>
        <v>0</v>
      </c>
      <c r="G161" s="355"/>
      <c r="J161" s="355">
        <f>(4!AA27)*1000</f>
        <v>0</v>
      </c>
      <c r="K161" s="355">
        <f>5!AA27</f>
        <v>0</v>
      </c>
      <c r="L161" s="356">
        <f>K161*1.3</f>
        <v>0</v>
      </c>
      <c r="M161" s="355"/>
      <c r="P161" s="355">
        <f>(4!AR27)*1000</f>
        <v>0</v>
      </c>
      <c r="Q161" s="355">
        <f>5!AR27</f>
        <v>0</v>
      </c>
      <c r="R161" s="356">
        <f>Q161*1.3</f>
        <v>0</v>
      </c>
      <c r="S161" s="355"/>
      <c r="V161" s="355">
        <f>(4!BI27)*1000</f>
        <v>0</v>
      </c>
      <c r="W161" s="355">
        <f>5!BI27</f>
        <v>0</v>
      </c>
      <c r="X161" s="356">
        <f>W161*1.3</f>
        <v>0</v>
      </c>
      <c r="Y161" s="355"/>
      <c r="AB161" s="355">
        <f>(4!BZ27)*1000</f>
        <v>0</v>
      </c>
      <c r="AC161" s="355">
        <f>5!BZ27</f>
        <v>0</v>
      </c>
      <c r="AD161" s="356">
        <f>AC161*1.3</f>
        <v>0</v>
      </c>
      <c r="AE161" s="355"/>
    </row>
    <row r="162" spans="2:31" s="128" customFormat="1" ht="5.25">
      <c r="B162" s="658"/>
      <c r="C162" s="665"/>
      <c r="D162" s="660"/>
      <c r="E162" s="673"/>
      <c r="F162" s="673"/>
      <c r="G162" s="660"/>
      <c r="J162" s="660"/>
      <c r="K162" s="673"/>
      <c r="L162" s="673"/>
      <c r="M162" s="660"/>
      <c r="P162" s="660"/>
      <c r="Q162" s="673"/>
      <c r="R162" s="673"/>
      <c r="S162" s="660"/>
      <c r="V162" s="660"/>
      <c r="W162" s="673"/>
      <c r="X162" s="673"/>
      <c r="Y162" s="660"/>
      <c r="AB162" s="660"/>
      <c r="AC162" s="673"/>
      <c r="AD162" s="673"/>
      <c r="AE162" s="660"/>
    </row>
    <row r="163" spans="2:31" ht="15.75">
      <c r="B163" s="645" t="s">
        <v>593</v>
      </c>
      <c r="C163" s="662" t="s">
        <v>592</v>
      </c>
      <c r="D163" s="355">
        <f>(4!K11)*1000</f>
        <v>0</v>
      </c>
      <c r="E163" s="355">
        <f>5!K11</f>
        <v>0</v>
      </c>
      <c r="F163" s="356">
        <f>E163*1.3</f>
        <v>0</v>
      </c>
      <c r="G163" s="647" t="s">
        <v>453</v>
      </c>
      <c r="J163" s="355">
        <f>(4!AB11)*1000</f>
        <v>0</v>
      </c>
      <c r="K163" s="355">
        <f>5!AB11</f>
        <v>0</v>
      </c>
      <c r="L163" s="356">
        <f>K163*1.3</f>
        <v>0</v>
      </c>
      <c r="M163" s="647" t="s">
        <v>453</v>
      </c>
      <c r="P163" s="355">
        <f>(4!AS11)*1000</f>
        <v>0</v>
      </c>
      <c r="Q163" s="355">
        <f>5!AS11</f>
        <v>0</v>
      </c>
      <c r="R163" s="356">
        <f>Q163*1.3</f>
        <v>0</v>
      </c>
      <c r="S163" s="647" t="s">
        <v>453</v>
      </c>
      <c r="V163" s="355">
        <f>(4!BJ11)*1000</f>
        <v>0</v>
      </c>
      <c r="W163" s="355">
        <f>5!BJ11</f>
        <v>0</v>
      </c>
      <c r="X163" s="356">
        <f>W163*1.3</f>
        <v>0</v>
      </c>
      <c r="Y163" s="647" t="s">
        <v>453</v>
      </c>
      <c r="AB163" s="355">
        <f>(4!CA11)*1000</f>
        <v>0</v>
      </c>
      <c r="AC163" s="355">
        <f>5!CA11</f>
        <v>0</v>
      </c>
      <c r="AD163" s="356">
        <f>AC163*1.3</f>
        <v>0</v>
      </c>
      <c r="AE163" s="647" t="s">
        <v>453</v>
      </c>
    </row>
    <row r="164" spans="2:31" ht="15.75">
      <c r="B164" s="645" t="s">
        <v>594</v>
      </c>
      <c r="C164" s="662" t="s">
        <v>590</v>
      </c>
      <c r="D164" s="355">
        <f>(4!K12)*1000</f>
        <v>0</v>
      </c>
      <c r="E164" s="355">
        <f>5!K12</f>
        <v>0</v>
      </c>
      <c r="F164" s="356">
        <f>E164*1.3</f>
        <v>0</v>
      </c>
      <c r="G164" s="647" t="s">
        <v>453</v>
      </c>
      <c r="J164" s="355">
        <f>(4!AB12)*1000</f>
        <v>0</v>
      </c>
      <c r="K164" s="355">
        <f>5!AB12</f>
        <v>0</v>
      </c>
      <c r="L164" s="356">
        <f>K164*1.3</f>
        <v>0</v>
      </c>
      <c r="M164" s="647" t="s">
        <v>453</v>
      </c>
      <c r="P164" s="355">
        <f>(4!AS12)*1000</f>
        <v>0</v>
      </c>
      <c r="Q164" s="355">
        <f>5!AS12</f>
        <v>0</v>
      </c>
      <c r="R164" s="356">
        <f>Q164*1.3</f>
        <v>0</v>
      </c>
      <c r="S164" s="647" t="s">
        <v>453</v>
      </c>
      <c r="V164" s="355">
        <f>(4!BJ12)*1000</f>
        <v>0</v>
      </c>
      <c r="W164" s="355">
        <f>5!BJ12</f>
        <v>0</v>
      </c>
      <c r="X164" s="356">
        <f>W164*1.3</f>
        <v>0</v>
      </c>
      <c r="Y164" s="647" t="s">
        <v>453</v>
      </c>
      <c r="AB164" s="355">
        <f>(4!CA12)*1000</f>
        <v>0</v>
      </c>
      <c r="AC164" s="355">
        <f>5!CA12</f>
        <v>0</v>
      </c>
      <c r="AD164" s="356">
        <f>AC164*1.3</f>
        <v>0</v>
      </c>
      <c r="AE164" s="647" t="s">
        <v>453</v>
      </c>
    </row>
    <row r="165" spans="2:31" ht="15.75">
      <c r="B165" s="645" t="s">
        <v>595</v>
      </c>
      <c r="C165" s="662" t="s">
        <v>591</v>
      </c>
      <c r="D165" s="355">
        <f>(4!K13)*1000</f>
        <v>0</v>
      </c>
      <c r="E165" s="355">
        <f>5!K13</f>
        <v>0</v>
      </c>
      <c r="F165" s="356">
        <f>E165*1.3</f>
        <v>0</v>
      </c>
      <c r="G165" s="647" t="s">
        <v>453</v>
      </c>
      <c r="J165" s="355">
        <f>(4!AB13)*1000</f>
        <v>0</v>
      </c>
      <c r="K165" s="355">
        <f>5!AB13</f>
        <v>0</v>
      </c>
      <c r="L165" s="356">
        <f>K165*1.3</f>
        <v>0</v>
      </c>
      <c r="M165" s="647" t="s">
        <v>453</v>
      </c>
      <c r="P165" s="355">
        <f>(4!AS13)*1000</f>
        <v>0</v>
      </c>
      <c r="Q165" s="355">
        <f>5!AS13</f>
        <v>0</v>
      </c>
      <c r="R165" s="356">
        <f>Q165*1.3</f>
        <v>0</v>
      </c>
      <c r="S165" s="647" t="s">
        <v>453</v>
      </c>
      <c r="V165" s="355">
        <f>(4!BJ13)*1000</f>
        <v>0</v>
      </c>
      <c r="W165" s="355">
        <f>5!BJ13</f>
        <v>0</v>
      </c>
      <c r="X165" s="356">
        <f>W165*1.3</f>
        <v>0</v>
      </c>
      <c r="Y165" s="647" t="s">
        <v>453</v>
      </c>
      <c r="AB165" s="355">
        <f>(4!CA13)*1000</f>
        <v>0</v>
      </c>
      <c r="AC165" s="355">
        <f>5!CA13</f>
        <v>0</v>
      </c>
      <c r="AD165" s="356">
        <f>AC165*1.3</f>
        <v>0</v>
      </c>
      <c r="AE165" s="647" t="s">
        <v>453</v>
      </c>
    </row>
    <row r="166" spans="2:31" ht="15.75">
      <c r="B166" s="645" t="s">
        <v>506</v>
      </c>
      <c r="C166" s="662" t="s">
        <v>596</v>
      </c>
      <c r="D166" s="647">
        <f>SUM(D163:D165)</f>
        <v>0</v>
      </c>
      <c r="E166" s="647">
        <f>SUM(E163:E165)</f>
        <v>0</v>
      </c>
      <c r="F166" s="688">
        <f>SUM(F163:F165)</f>
        <v>0</v>
      </c>
      <c r="G166" s="647" t="s">
        <v>453</v>
      </c>
      <c r="J166" s="647">
        <f>SUM(J163:J165)</f>
        <v>0</v>
      </c>
      <c r="K166" s="647">
        <f>SUM(K163:K165)</f>
        <v>0</v>
      </c>
      <c r="L166" s="688">
        <f>SUM(L163:L165)</f>
        <v>0</v>
      </c>
      <c r="M166" s="647" t="s">
        <v>453</v>
      </c>
      <c r="P166" s="647">
        <f>SUM(P163:P165)</f>
        <v>0</v>
      </c>
      <c r="Q166" s="647">
        <f>SUM(Q163:Q165)</f>
        <v>0</v>
      </c>
      <c r="R166" s="688">
        <f>SUM(R163:R165)</f>
        <v>0</v>
      </c>
      <c r="S166" s="647" t="s">
        <v>453</v>
      </c>
      <c r="V166" s="647">
        <f>SUM(V163:V165)</f>
        <v>0</v>
      </c>
      <c r="W166" s="647">
        <f>SUM(W163:W165)</f>
        <v>0</v>
      </c>
      <c r="X166" s="688">
        <f>SUM(X163:X165)</f>
        <v>0</v>
      </c>
      <c r="Y166" s="647" t="s">
        <v>453</v>
      </c>
      <c r="AB166" s="647">
        <f>SUM(AB163:AB165)</f>
        <v>0</v>
      </c>
      <c r="AC166" s="647">
        <f>SUM(AC163:AC165)</f>
        <v>0</v>
      </c>
      <c r="AD166" s="688">
        <f>SUM(AD163:AD165)</f>
        <v>0</v>
      </c>
      <c r="AE166" s="647" t="s">
        <v>453</v>
      </c>
    </row>
    <row r="167" spans="2:31" ht="15.75">
      <c r="B167" s="645" t="s">
        <v>507</v>
      </c>
      <c r="C167" s="685" t="s">
        <v>508</v>
      </c>
      <c r="D167" s="647">
        <f>SUM(D166,D169:D170,D176)</f>
        <v>0</v>
      </c>
      <c r="E167" s="647">
        <f>SUM(E166,E169:E170,E176)</f>
        <v>0</v>
      </c>
      <c r="F167" s="647">
        <f>SUM(F166,F169:F170,F176)</f>
        <v>0</v>
      </c>
      <c r="G167" s="647">
        <f>SUM(G169:G170,G176)</f>
        <v>0</v>
      </c>
      <c r="J167" s="647">
        <f>SUM(J166,J169:J170,J176)</f>
        <v>0</v>
      </c>
      <c r="K167" s="647">
        <f>SUM(K166,K169:K170,K176)</f>
        <v>0</v>
      </c>
      <c r="L167" s="647">
        <f>SUM(L166,L169:L170,L176)</f>
        <v>0</v>
      </c>
      <c r="M167" s="647">
        <f>SUM(M169:M170,M176)</f>
        <v>0</v>
      </c>
      <c r="P167" s="647">
        <f>SUM(P166,P169:P170,P176)</f>
        <v>0</v>
      </c>
      <c r="Q167" s="647">
        <f>SUM(Q166,Q169:Q170,Q176)</f>
        <v>0</v>
      </c>
      <c r="R167" s="647">
        <f>SUM(R166,R169:R170,R176)</f>
        <v>0</v>
      </c>
      <c r="S167" s="647">
        <f>SUM(S169:S170,S176)</f>
        <v>0</v>
      </c>
      <c r="V167" s="647">
        <f>SUM(V166,V169:V170,V176)</f>
        <v>0</v>
      </c>
      <c r="W167" s="647">
        <f>SUM(W166,W169:W170,W176)</f>
        <v>0</v>
      </c>
      <c r="X167" s="647">
        <f>SUM(X166,X169:X170,X176)</f>
        <v>0</v>
      </c>
      <c r="Y167" s="647">
        <f>SUM(Y169:Y170,Y176)</f>
        <v>0</v>
      </c>
      <c r="AB167" s="647">
        <f>SUM(AB166,AB169:AB170,AB176)</f>
        <v>0</v>
      </c>
      <c r="AC167" s="647">
        <f>SUM(AC166,AC169:AC170,AC176)</f>
        <v>0</v>
      </c>
      <c r="AD167" s="647">
        <f>SUM(AD166,AD169:AD170,AD176)</f>
        <v>0</v>
      </c>
      <c r="AE167" s="647">
        <f>SUM(AE169:AE170,AE176)</f>
        <v>0</v>
      </c>
    </row>
    <row r="168" spans="2:31" s="342" customFormat="1" ht="12.75">
      <c r="B168" s="649"/>
      <c r="C168" s="670" t="s">
        <v>379</v>
      </c>
      <c r="D168" s="647"/>
      <c r="E168" s="663"/>
      <c r="F168" s="668"/>
      <c r="G168" s="647"/>
      <c r="H168" s="128"/>
      <c r="I168" s="128"/>
      <c r="J168" s="647"/>
      <c r="K168" s="663"/>
      <c r="L168" s="668"/>
      <c r="M168" s="647"/>
      <c r="N168" s="128"/>
      <c r="O168" s="128"/>
      <c r="P168" s="647"/>
      <c r="Q168" s="663"/>
      <c r="R168" s="668"/>
      <c r="S168" s="647"/>
      <c r="T168" s="128"/>
      <c r="U168" s="128"/>
      <c r="V168" s="647"/>
      <c r="W168" s="663"/>
      <c r="X168" s="668"/>
      <c r="Y168" s="647"/>
      <c r="Z168" s="128"/>
      <c r="AA168" s="128"/>
      <c r="AB168" s="647"/>
      <c r="AC168" s="663"/>
      <c r="AD168" s="668"/>
      <c r="AE168" s="647"/>
    </row>
    <row r="169" spans="2:31" ht="15.75">
      <c r="B169" s="645" t="s">
        <v>509</v>
      </c>
      <c r="C169" s="378" t="s">
        <v>416</v>
      </c>
      <c r="D169" s="355">
        <f>(SUM(4!K16))*1000</f>
        <v>0</v>
      </c>
      <c r="E169" s="355">
        <f>(SUM(5!K16))</f>
        <v>0</v>
      </c>
      <c r="F169" s="356">
        <f>E169*1.3</f>
        <v>0</v>
      </c>
      <c r="G169" s="355">
        <v>0</v>
      </c>
      <c r="J169" s="355">
        <f>(SUM(4!AB16))*1000</f>
        <v>0</v>
      </c>
      <c r="K169" s="355">
        <f>(SUM(5!AB16))</f>
        <v>0</v>
      </c>
      <c r="L169" s="356">
        <f>K169*1.3</f>
        <v>0</v>
      </c>
      <c r="M169" s="355">
        <v>0</v>
      </c>
      <c r="P169" s="355">
        <f>(SUM(4!AS16))*1000</f>
        <v>0</v>
      </c>
      <c r="Q169" s="355">
        <f>(SUM(5!AS16))</f>
        <v>0</v>
      </c>
      <c r="R169" s="356">
        <f>Q169*1.3</f>
        <v>0</v>
      </c>
      <c r="S169" s="355">
        <v>0</v>
      </c>
      <c r="V169" s="355">
        <f>(SUM(4!BJ16))*1000</f>
        <v>0</v>
      </c>
      <c r="W169" s="355">
        <f>(SUM(5!BJ16))</f>
        <v>0</v>
      </c>
      <c r="X169" s="356">
        <f>W169*1.3</f>
        <v>0</v>
      </c>
      <c r="Y169" s="355">
        <v>0</v>
      </c>
      <c r="AB169" s="355">
        <f>(SUM(4!CA16))*1000</f>
        <v>0</v>
      </c>
      <c r="AC169" s="355">
        <f>(SUM(5!CA16))</f>
        <v>0</v>
      </c>
      <c r="AD169" s="356">
        <f>AC169*1.3</f>
        <v>0</v>
      </c>
      <c r="AE169" s="355">
        <v>0</v>
      </c>
    </row>
    <row r="170" spans="2:31" ht="15.75">
      <c r="B170" s="645" t="s">
        <v>510</v>
      </c>
      <c r="C170" s="662" t="s">
        <v>381</v>
      </c>
      <c r="D170" s="647">
        <f>SUM(D172:D175)</f>
        <v>0</v>
      </c>
      <c r="E170" s="647">
        <f>SUM(E172:E175)</f>
        <v>0</v>
      </c>
      <c r="F170" s="657">
        <f>SUM(F172:F175)</f>
        <v>0</v>
      </c>
      <c r="G170" s="647">
        <f>SUM(G172:G175)</f>
        <v>0</v>
      </c>
      <c r="J170" s="647">
        <f>SUM(J172:J175)</f>
        <v>0</v>
      </c>
      <c r="K170" s="647">
        <f>SUM(K172:K175)</f>
        <v>0</v>
      </c>
      <c r="L170" s="657">
        <f>SUM(L172:L175)</f>
        <v>0</v>
      </c>
      <c r="M170" s="647">
        <f>SUM(M172:M175)</f>
        <v>0</v>
      </c>
      <c r="P170" s="647">
        <f>SUM(P172:P175)</f>
        <v>0</v>
      </c>
      <c r="Q170" s="647">
        <f>SUM(Q172:Q175)</f>
        <v>0</v>
      </c>
      <c r="R170" s="657">
        <f>SUM(R172:R175)</f>
        <v>0</v>
      </c>
      <c r="S170" s="647">
        <f>SUM(S172:S175)</f>
        <v>0</v>
      </c>
      <c r="V170" s="647">
        <f>SUM(V172:V175)</f>
        <v>0</v>
      </c>
      <c r="W170" s="647">
        <f>SUM(W172:W175)</f>
        <v>0</v>
      </c>
      <c r="X170" s="657">
        <f>SUM(X172:X175)</f>
        <v>0</v>
      </c>
      <c r="Y170" s="647">
        <f>SUM(Y172:Y175)</f>
        <v>0</v>
      </c>
      <c r="AB170" s="647">
        <f>SUM(AB172:AB175)</f>
        <v>0</v>
      </c>
      <c r="AC170" s="647">
        <f>SUM(AC172:AC175)</f>
        <v>0</v>
      </c>
      <c r="AD170" s="657">
        <f>SUM(AD172:AD175)</f>
        <v>0</v>
      </c>
      <c r="AE170" s="647">
        <f>SUM(AE172:AE175)</f>
        <v>0</v>
      </c>
    </row>
    <row r="171" spans="2:31" s="342" customFormat="1" ht="12.75">
      <c r="B171" s="649"/>
      <c r="C171" s="670" t="s">
        <v>379</v>
      </c>
      <c r="D171" s="647"/>
      <c r="E171" s="663"/>
      <c r="F171" s="668"/>
      <c r="G171" s="647"/>
      <c r="H171" s="128"/>
      <c r="I171" s="128"/>
      <c r="J171" s="647"/>
      <c r="K171" s="663"/>
      <c r="L171" s="668"/>
      <c r="M171" s="647"/>
      <c r="N171" s="128"/>
      <c r="O171" s="128"/>
      <c r="P171" s="647"/>
      <c r="Q171" s="663"/>
      <c r="R171" s="668"/>
      <c r="S171" s="647"/>
      <c r="T171" s="128"/>
      <c r="U171" s="128"/>
      <c r="V171" s="647"/>
      <c r="W171" s="663"/>
      <c r="X171" s="668"/>
      <c r="Y171" s="647"/>
      <c r="Z171" s="128"/>
      <c r="AA171" s="128"/>
      <c r="AB171" s="647"/>
      <c r="AC171" s="663"/>
      <c r="AD171" s="668"/>
      <c r="AE171" s="647"/>
    </row>
    <row r="172" spans="2:31" ht="15.75">
      <c r="B172" s="645" t="s">
        <v>511</v>
      </c>
      <c r="C172" s="662">
        <f>C15</f>
        <v>0</v>
      </c>
      <c r="D172" s="355">
        <f>(SUM(4!K14:K15))*1000-SUM(D173:D175)</f>
        <v>0</v>
      </c>
      <c r="E172" s="355">
        <f>(SUM(5!K14:K15))-SUM(E173:E175)</f>
        <v>0</v>
      </c>
      <c r="F172" s="356">
        <f>E172*1.3</f>
        <v>0</v>
      </c>
      <c r="G172" s="355"/>
      <c r="J172" s="355">
        <f>(SUM(4!AB14:AB15))*1000-SUM(J173:J175)</f>
        <v>0</v>
      </c>
      <c r="K172" s="355">
        <f>(SUM(5!AB14:AB15))-SUM(K173:K175)</f>
        <v>0</v>
      </c>
      <c r="L172" s="356">
        <f>K172*1.3</f>
        <v>0</v>
      </c>
      <c r="M172" s="355"/>
      <c r="P172" s="355">
        <f>(SUM(4!AS14:AS15))*1000-SUM(P173:P175)</f>
        <v>0</v>
      </c>
      <c r="Q172" s="355">
        <f>(SUM(5!AS14:AS15))-SUM(Q173:Q175)</f>
        <v>0</v>
      </c>
      <c r="R172" s="356">
        <f>Q172*1.3</f>
        <v>0</v>
      </c>
      <c r="S172" s="355"/>
      <c r="V172" s="355">
        <f>(SUM(4!BJ14:BJ15))*1000-SUM(V173:V175)</f>
        <v>0</v>
      </c>
      <c r="W172" s="355">
        <f>(SUM(5!BJ14:BJ15))-SUM(W173:W175)</f>
        <v>0</v>
      </c>
      <c r="X172" s="356">
        <f>W172*1.3</f>
        <v>0</v>
      </c>
      <c r="Y172" s="355"/>
      <c r="AB172" s="355">
        <f>(SUM(4!CA14:CA15))*1000-SUM(AB173:AB175)</f>
        <v>0</v>
      </c>
      <c r="AC172" s="355">
        <f>(SUM(5!CA14:CA15))-SUM(AC173:AC175)</f>
        <v>0</v>
      </c>
      <c r="AD172" s="356">
        <f>AC172*1.3</f>
        <v>0</v>
      </c>
      <c r="AE172" s="355"/>
    </row>
    <row r="173" spans="2:31" ht="15.75">
      <c r="B173" s="645" t="s">
        <v>512</v>
      </c>
      <c r="C173" s="662">
        <f>C16</f>
        <v>0</v>
      </c>
      <c r="D173" s="355"/>
      <c r="E173" s="355"/>
      <c r="F173" s="356">
        <f>E173*1.3</f>
        <v>0</v>
      </c>
      <c r="G173" s="355"/>
      <c r="J173" s="355"/>
      <c r="K173" s="355"/>
      <c r="L173" s="356">
        <f>K173*1.3</f>
        <v>0</v>
      </c>
      <c r="M173" s="355"/>
      <c r="P173" s="355"/>
      <c r="Q173" s="355"/>
      <c r="R173" s="356">
        <f>Q173*1.3</f>
        <v>0</v>
      </c>
      <c r="S173" s="355"/>
      <c r="V173" s="355"/>
      <c r="W173" s="355"/>
      <c r="X173" s="356">
        <f>W173*1.3</f>
        <v>0</v>
      </c>
      <c r="Y173" s="355"/>
      <c r="AB173" s="355"/>
      <c r="AC173" s="355"/>
      <c r="AD173" s="356">
        <f>AC173*1.3</f>
        <v>0</v>
      </c>
      <c r="AE173" s="355"/>
    </row>
    <row r="174" spans="2:31" ht="15.75">
      <c r="B174" s="645" t="s">
        <v>513</v>
      </c>
      <c r="C174" s="662">
        <f>C17</f>
        <v>0</v>
      </c>
      <c r="D174" s="355"/>
      <c r="E174" s="355"/>
      <c r="F174" s="356">
        <f>E174*1.3</f>
        <v>0</v>
      </c>
      <c r="G174" s="355"/>
      <c r="J174" s="355"/>
      <c r="K174" s="355"/>
      <c r="L174" s="356">
        <f>K174*1.3</f>
        <v>0</v>
      </c>
      <c r="M174" s="355"/>
      <c r="P174" s="355"/>
      <c r="Q174" s="355"/>
      <c r="R174" s="356">
        <f>Q174*1.3</f>
        <v>0</v>
      </c>
      <c r="S174" s="355"/>
      <c r="V174" s="355"/>
      <c r="W174" s="355"/>
      <c r="X174" s="356">
        <f>W174*1.3</f>
        <v>0</v>
      </c>
      <c r="Y174" s="355"/>
      <c r="AB174" s="355"/>
      <c r="AC174" s="355"/>
      <c r="AD174" s="356">
        <f>AC174*1.3</f>
        <v>0</v>
      </c>
      <c r="AE174" s="355"/>
    </row>
    <row r="175" spans="2:31" ht="15.75">
      <c r="B175" s="645" t="s">
        <v>514</v>
      </c>
      <c r="C175" s="662">
        <f>C18</f>
        <v>0</v>
      </c>
      <c r="D175" s="355"/>
      <c r="E175" s="355"/>
      <c r="F175" s="356">
        <f>E175*1.3</f>
        <v>0</v>
      </c>
      <c r="G175" s="355"/>
      <c r="J175" s="355"/>
      <c r="K175" s="355"/>
      <c r="L175" s="356">
        <f>K175*1.3</f>
        <v>0</v>
      </c>
      <c r="M175" s="355"/>
      <c r="P175" s="355"/>
      <c r="Q175" s="355"/>
      <c r="R175" s="356">
        <f>Q175*1.3</f>
        <v>0</v>
      </c>
      <c r="S175" s="355"/>
      <c r="V175" s="355"/>
      <c r="W175" s="355"/>
      <c r="X175" s="356">
        <f>W175*1.3</f>
        <v>0</v>
      </c>
      <c r="Y175" s="355"/>
      <c r="AB175" s="355"/>
      <c r="AC175" s="355"/>
      <c r="AD175" s="356">
        <f>AC175*1.3</f>
        <v>0</v>
      </c>
      <c r="AE175" s="355"/>
    </row>
    <row r="176" spans="2:31" ht="15.75">
      <c r="B176" s="645" t="s">
        <v>515</v>
      </c>
      <c r="C176" s="662" t="s">
        <v>597</v>
      </c>
      <c r="D176" s="355"/>
      <c r="E176" s="355"/>
      <c r="F176" s="356">
        <f>E176*1.3</f>
        <v>0</v>
      </c>
      <c r="G176" s="355"/>
      <c r="J176" s="355"/>
      <c r="K176" s="355"/>
      <c r="L176" s="356">
        <f>K176*1.3</f>
        <v>0</v>
      </c>
      <c r="M176" s="355"/>
      <c r="P176" s="355"/>
      <c r="Q176" s="355"/>
      <c r="R176" s="356">
        <f>Q176*1.3</f>
        <v>0</v>
      </c>
      <c r="S176" s="355"/>
      <c r="V176" s="355"/>
      <c r="W176" s="355"/>
      <c r="X176" s="356">
        <f>W176*1.3</f>
        <v>0</v>
      </c>
      <c r="Y176" s="355"/>
      <c r="AB176" s="355"/>
      <c r="AC176" s="355"/>
      <c r="AD176" s="356">
        <f>AC176*1.3</f>
        <v>0</v>
      </c>
      <c r="AE176" s="355"/>
    </row>
    <row r="177" spans="2:31" s="128" customFormat="1" ht="5.25">
      <c r="B177" s="658"/>
      <c r="C177" s="665"/>
      <c r="D177" s="660"/>
      <c r="E177" s="673"/>
      <c r="F177" s="674"/>
      <c r="G177" s="660"/>
      <c r="J177" s="660"/>
      <c r="K177" s="673"/>
      <c r="L177" s="674"/>
      <c r="M177" s="660"/>
      <c r="P177" s="660"/>
      <c r="Q177" s="673"/>
      <c r="R177" s="674"/>
      <c r="S177" s="660"/>
      <c r="V177" s="660"/>
      <c r="W177" s="673"/>
      <c r="X177" s="674"/>
      <c r="Y177" s="660"/>
      <c r="AB177" s="660"/>
      <c r="AC177" s="673"/>
      <c r="AD177" s="674"/>
      <c r="AE177" s="660"/>
    </row>
    <row r="178" spans="2:31" ht="15.75">
      <c r="B178" s="645" t="s">
        <v>516</v>
      </c>
      <c r="C178" s="654" t="s">
        <v>563</v>
      </c>
      <c r="D178" s="647">
        <f>SUM(D179:D181)</f>
        <v>0</v>
      </c>
      <c r="E178" s="647">
        <f>SUM(E179:E181)</f>
        <v>0</v>
      </c>
      <c r="F178" s="657">
        <f>SUM(F179:F181)</f>
        <v>0</v>
      </c>
      <c r="G178" s="647"/>
      <c r="J178" s="647">
        <f>SUM(J179:J181)</f>
        <v>0</v>
      </c>
      <c r="K178" s="647">
        <f>SUM(K179:K181)</f>
        <v>0</v>
      </c>
      <c r="L178" s="657">
        <f>SUM(L179:L181)</f>
        <v>0</v>
      </c>
      <c r="M178" s="647"/>
      <c r="P178" s="647">
        <f>SUM(P179:P181)</f>
        <v>0</v>
      </c>
      <c r="Q178" s="647">
        <f>SUM(Q179:Q181)</f>
        <v>0</v>
      </c>
      <c r="R178" s="657">
        <f>SUM(R179:R181)</f>
        <v>0</v>
      </c>
      <c r="S178" s="647"/>
      <c r="V178" s="647">
        <f>SUM(V179:V181)</f>
        <v>0</v>
      </c>
      <c r="W178" s="647">
        <f>SUM(W179:W181)</f>
        <v>0</v>
      </c>
      <c r="X178" s="657">
        <f>SUM(X179:X181)</f>
        <v>0</v>
      </c>
      <c r="Y178" s="647"/>
      <c r="AB178" s="647">
        <f>SUM(AB179:AB181)</f>
        <v>0</v>
      </c>
      <c r="AC178" s="647">
        <f>SUM(AC179:AC181)</f>
        <v>0</v>
      </c>
      <c r="AD178" s="657">
        <f>SUM(AD179:AD181)</f>
        <v>0</v>
      </c>
      <c r="AE178" s="647"/>
    </row>
    <row r="179" spans="2:31" s="342" customFormat="1" ht="12.75">
      <c r="B179" s="649"/>
      <c r="C179" s="675" t="s">
        <v>564</v>
      </c>
      <c r="D179" s="358">
        <f>(4!K19)*1000</f>
        <v>0</v>
      </c>
      <c r="E179" s="358">
        <f>5!K19</f>
        <v>0</v>
      </c>
      <c r="F179" s="356">
        <f>E179*1.3</f>
        <v>0</v>
      </c>
      <c r="G179" s="358"/>
      <c r="H179" s="128"/>
      <c r="I179" s="128"/>
      <c r="J179" s="358">
        <f>(4!AB19)*1000</f>
        <v>0</v>
      </c>
      <c r="K179" s="358">
        <f>5!AB19</f>
        <v>0</v>
      </c>
      <c r="L179" s="356">
        <f>K179*1.3</f>
        <v>0</v>
      </c>
      <c r="M179" s="358"/>
      <c r="N179" s="128"/>
      <c r="O179" s="128"/>
      <c r="P179" s="358">
        <f>(4!AS19)*1000</f>
        <v>0</v>
      </c>
      <c r="Q179" s="358">
        <f>5!AS19</f>
        <v>0</v>
      </c>
      <c r="R179" s="356">
        <f>Q179*1.3</f>
        <v>0</v>
      </c>
      <c r="S179" s="358"/>
      <c r="T179" s="128"/>
      <c r="U179" s="128"/>
      <c r="V179" s="358">
        <f>(4!BJ19)*1000</f>
        <v>0</v>
      </c>
      <c r="W179" s="358">
        <f>5!BJ19</f>
        <v>0</v>
      </c>
      <c r="X179" s="356">
        <f>W179*1.3</f>
        <v>0</v>
      </c>
      <c r="Y179" s="358"/>
      <c r="Z179" s="128"/>
      <c r="AA179" s="128"/>
      <c r="AB179" s="358">
        <f>(4!CA19)*1000</f>
        <v>0</v>
      </c>
      <c r="AC179" s="358">
        <f>5!CA19</f>
        <v>0</v>
      </c>
      <c r="AD179" s="356">
        <f>AC179*1.3</f>
        <v>0</v>
      </c>
      <c r="AE179" s="358"/>
    </row>
    <row r="180" spans="2:31" ht="15.75">
      <c r="B180" s="645" t="s">
        <v>517</v>
      </c>
      <c r="C180" s="654" t="s">
        <v>386</v>
      </c>
      <c r="D180" s="355">
        <f>(4!K17)*1000-D181</f>
        <v>0</v>
      </c>
      <c r="E180" s="355">
        <f>5!K17-E181</f>
        <v>0</v>
      </c>
      <c r="F180" s="356">
        <f>E180*1.3</f>
        <v>0</v>
      </c>
      <c r="G180" s="355"/>
      <c r="J180" s="355">
        <f>(4!AB17)*1000-J181</f>
        <v>0</v>
      </c>
      <c r="K180" s="355">
        <f>5!AB17-K181</f>
        <v>0</v>
      </c>
      <c r="L180" s="356">
        <f>K180*1.3</f>
        <v>0</v>
      </c>
      <c r="M180" s="355"/>
      <c r="P180" s="355">
        <f>(4!AS17)*1000-P181</f>
        <v>0</v>
      </c>
      <c r="Q180" s="355">
        <f>5!AS17-Q181</f>
        <v>0</v>
      </c>
      <c r="R180" s="356">
        <f>Q180*1.3</f>
        <v>0</v>
      </c>
      <c r="S180" s="355"/>
      <c r="V180" s="355">
        <f>(4!BJ17)*1000-V181</f>
        <v>0</v>
      </c>
      <c r="W180" s="355">
        <f>5!BJ17-W181</f>
        <v>0</v>
      </c>
      <c r="X180" s="356">
        <f>W180*1.3</f>
        <v>0</v>
      </c>
      <c r="Y180" s="355"/>
      <c r="AB180" s="355">
        <f>(4!CA17)*1000-AB181</f>
        <v>0</v>
      </c>
      <c r="AC180" s="355">
        <f>5!CA17-AC181</f>
        <v>0</v>
      </c>
      <c r="AD180" s="356">
        <f>AC180*1.3</f>
        <v>0</v>
      </c>
      <c r="AE180" s="355"/>
    </row>
    <row r="181" spans="2:31" ht="15.75">
      <c r="B181" s="645" t="s">
        <v>518</v>
      </c>
      <c r="C181" s="654" t="str">
        <f>C22</f>
        <v>Потери электроэнергии  на собственное потр.</v>
      </c>
      <c r="D181" s="355">
        <f>(4!P17)*1000</f>
        <v>0</v>
      </c>
      <c r="E181" s="355">
        <f>5!P17</f>
        <v>0</v>
      </c>
      <c r="F181" s="356">
        <f>E181*1.3</f>
        <v>0</v>
      </c>
      <c r="G181" s="355"/>
      <c r="J181" s="355">
        <f>(4!AG17)*1000</f>
        <v>0</v>
      </c>
      <c r="K181" s="355">
        <f>5!AG17</f>
        <v>0</v>
      </c>
      <c r="L181" s="356">
        <f>K181*1.3</f>
        <v>0</v>
      </c>
      <c r="M181" s="355"/>
      <c r="P181" s="355">
        <f>(4!AX17)*1000</f>
        <v>0</v>
      </c>
      <c r="Q181" s="355">
        <f>5!AX17</f>
        <v>0</v>
      </c>
      <c r="R181" s="356">
        <f>Q181*1.3</f>
        <v>0</v>
      </c>
      <c r="S181" s="355"/>
      <c r="V181" s="355">
        <f>(4!BO17)*1000</f>
        <v>0</v>
      </c>
      <c r="W181" s="355">
        <f>5!BO17</f>
        <v>0</v>
      </c>
      <c r="X181" s="356">
        <f>W181*1.3</f>
        <v>0</v>
      </c>
      <c r="Y181" s="355"/>
      <c r="AB181" s="355">
        <f>(4!CF17)*1000</f>
        <v>0</v>
      </c>
      <c r="AC181" s="355">
        <f>5!CF17</f>
        <v>0</v>
      </c>
      <c r="AD181" s="356">
        <f>AC181*1.3</f>
        <v>0</v>
      </c>
      <c r="AE181" s="355"/>
    </row>
    <row r="182" spans="2:31" s="128" customFormat="1" ht="5.25">
      <c r="B182" s="658"/>
      <c r="C182" s="665"/>
      <c r="D182" s="660"/>
      <c r="E182" s="673"/>
      <c r="F182" s="674"/>
      <c r="G182" s="660"/>
      <c r="J182" s="660"/>
      <c r="K182" s="673"/>
      <c r="L182" s="674"/>
      <c r="M182" s="660"/>
      <c r="P182" s="660"/>
      <c r="Q182" s="673"/>
      <c r="R182" s="674"/>
      <c r="S182" s="660"/>
      <c r="V182" s="660"/>
      <c r="W182" s="673"/>
      <c r="X182" s="674"/>
      <c r="Y182" s="660"/>
      <c r="AB182" s="660"/>
      <c r="AC182" s="673"/>
      <c r="AD182" s="674"/>
      <c r="AE182" s="660"/>
    </row>
    <row r="183" spans="2:31" ht="15.75">
      <c r="B183" s="645" t="s">
        <v>519</v>
      </c>
      <c r="C183" s="662" t="s">
        <v>414</v>
      </c>
      <c r="D183" s="647">
        <f>SUM(D185:D186,D196)</f>
        <v>0</v>
      </c>
      <c r="E183" s="651">
        <f>SUM(E185:E186,E196)</f>
        <v>0</v>
      </c>
      <c r="F183" s="669">
        <f>SUM(F185:F186,F196)</f>
        <v>0</v>
      </c>
      <c r="G183" s="647">
        <f>SUM(G185:G186,G196)</f>
        <v>0</v>
      </c>
      <c r="J183" s="647">
        <f>SUM(J185:J186,J196)</f>
        <v>0</v>
      </c>
      <c r="K183" s="651">
        <f>SUM(K185:K186,K196)</f>
        <v>0</v>
      </c>
      <c r="L183" s="669">
        <f>SUM(L185:L186,L196)</f>
        <v>0</v>
      </c>
      <c r="M183" s="647">
        <f>SUM(M185:M186,M196)</f>
        <v>0</v>
      </c>
      <c r="P183" s="647">
        <f>SUM(P185:P186,P196)</f>
        <v>0</v>
      </c>
      <c r="Q183" s="651">
        <f>SUM(Q185:Q186,Q196)</f>
        <v>0</v>
      </c>
      <c r="R183" s="669">
        <f>SUM(R185:R186,R196)</f>
        <v>0</v>
      </c>
      <c r="S183" s="647">
        <f>SUM(S185:S186,S196)</f>
        <v>0</v>
      </c>
      <c r="V183" s="647">
        <f>SUM(V185:V186,V196)</f>
        <v>0</v>
      </c>
      <c r="W183" s="651">
        <f>SUM(W185:W186,W196)</f>
        <v>0</v>
      </c>
      <c r="X183" s="669">
        <f>SUM(X185:X186,X196)</f>
        <v>0</v>
      </c>
      <c r="Y183" s="647">
        <f>SUM(Y185:Y186,Y196)</f>
        <v>0</v>
      </c>
      <c r="AB183" s="647">
        <f>SUM(AB185:AB186,AB196)</f>
        <v>0</v>
      </c>
      <c r="AC183" s="651">
        <f>SUM(AC185:AC186,AC196)</f>
        <v>0</v>
      </c>
      <c r="AD183" s="669">
        <f>SUM(AD185:AD186,AD196)</f>
        <v>0</v>
      </c>
      <c r="AE183" s="647">
        <f>SUM(AE185:AE186,AE196)</f>
        <v>0</v>
      </c>
    </row>
    <row r="184" spans="2:31" s="342" customFormat="1" ht="12.75">
      <c r="B184" s="649"/>
      <c r="C184" s="670" t="s">
        <v>392</v>
      </c>
      <c r="D184" s="647"/>
      <c r="E184" s="663"/>
      <c r="F184" s="668"/>
      <c r="G184" s="647"/>
      <c r="H184" s="128"/>
      <c r="I184" s="128"/>
      <c r="J184" s="647"/>
      <c r="K184" s="663"/>
      <c r="L184" s="668"/>
      <c r="M184" s="647"/>
      <c r="N184" s="128"/>
      <c r="O184" s="128"/>
      <c r="P184" s="647"/>
      <c r="Q184" s="663"/>
      <c r="R184" s="668"/>
      <c r="S184" s="647"/>
      <c r="T184" s="128"/>
      <c r="U184" s="128"/>
      <c r="V184" s="647"/>
      <c r="W184" s="663"/>
      <c r="X184" s="668"/>
      <c r="Y184" s="647"/>
      <c r="Z184" s="128"/>
      <c r="AA184" s="128"/>
      <c r="AB184" s="647"/>
      <c r="AC184" s="663"/>
      <c r="AD184" s="668"/>
      <c r="AE184" s="647"/>
    </row>
    <row r="185" spans="2:31" ht="15.75">
      <c r="B185" s="645" t="s">
        <v>389</v>
      </c>
      <c r="C185" s="689" t="str">
        <f>C24</f>
        <v>не сетевым организац.(Потребители сбытовой)</v>
      </c>
      <c r="D185" s="355">
        <f>(4!K21)*1000-D186</f>
        <v>0</v>
      </c>
      <c r="E185" s="355">
        <f>5!K21-E186</f>
        <v>0</v>
      </c>
      <c r="F185" s="356">
        <f>E185*1.3</f>
        <v>0</v>
      </c>
      <c r="G185" s="355"/>
      <c r="J185" s="355">
        <f>(4!AB21)*1000-J186</f>
        <v>0</v>
      </c>
      <c r="K185" s="355">
        <f>5!AB21-K186</f>
        <v>0</v>
      </c>
      <c r="L185" s="356">
        <f>K185*1.3</f>
        <v>0</v>
      </c>
      <c r="M185" s="355"/>
      <c r="P185" s="355">
        <f>(4!AS21)*1000-P186</f>
        <v>0</v>
      </c>
      <c r="Q185" s="355">
        <f>5!AS21-Q186</f>
        <v>0</v>
      </c>
      <c r="R185" s="356">
        <f>Q185*1.3</f>
        <v>0</v>
      </c>
      <c r="S185" s="355"/>
      <c r="V185" s="355">
        <f>(4!BJ21)*1000-V186</f>
        <v>0</v>
      </c>
      <c r="W185" s="355">
        <f>5!BJ21-W186</f>
        <v>0</v>
      </c>
      <c r="X185" s="356">
        <f>W185*1.3</f>
        <v>0</v>
      </c>
      <c r="Y185" s="355"/>
      <c r="AB185" s="355">
        <f>(4!CA21)*1000-AB186</f>
        <v>0</v>
      </c>
      <c r="AC185" s="355">
        <f>5!CA21-AC186</f>
        <v>0</v>
      </c>
      <c r="AD185" s="356">
        <f>AC185*1.3</f>
        <v>0</v>
      </c>
      <c r="AE185" s="355"/>
    </row>
    <row r="186" spans="2:31" ht="15.75">
      <c r="B186" s="645" t="s">
        <v>390</v>
      </c>
      <c r="C186" s="662" t="s">
        <v>391</v>
      </c>
      <c r="D186" s="647">
        <f>SUM(D188,D190,D192,D194)</f>
        <v>0</v>
      </c>
      <c r="E186" s="647">
        <f>SUM(E188,E190,E192,E194)</f>
        <v>0</v>
      </c>
      <c r="F186" s="657">
        <f>SUM(F188,F190,F192,F194)</f>
        <v>0</v>
      </c>
      <c r="G186" s="647">
        <f>SUM(G188,G190,G192,G194)</f>
        <v>0</v>
      </c>
      <c r="J186" s="647">
        <f>SUM(J188,J190,J192,J194)</f>
        <v>0</v>
      </c>
      <c r="K186" s="647">
        <f>SUM(K188,K190,K192,K194)</f>
        <v>0</v>
      </c>
      <c r="L186" s="657">
        <f>SUM(L188,L190,L192,L194)</f>
        <v>0</v>
      </c>
      <c r="M186" s="647">
        <f>SUM(M188,M190,M192,M194)</f>
        <v>0</v>
      </c>
      <c r="P186" s="647">
        <f>SUM(P188,P190,P192,P194)</f>
        <v>0</v>
      </c>
      <c r="Q186" s="647">
        <f>SUM(Q188,Q190,Q192,Q194)</f>
        <v>0</v>
      </c>
      <c r="R186" s="657">
        <f>SUM(R188,R190,R192,R194)</f>
        <v>0</v>
      </c>
      <c r="S186" s="647">
        <f>SUM(S188,S190,S192,S194)</f>
        <v>0</v>
      </c>
      <c r="V186" s="647">
        <f>SUM(V188,V190,V192,V194)</f>
        <v>0</v>
      </c>
      <c r="W186" s="647">
        <f>SUM(W188,W190,W192,W194)</f>
        <v>0</v>
      </c>
      <c r="X186" s="657">
        <f>SUM(X188,X190,X192,X194)</f>
        <v>0</v>
      </c>
      <c r="Y186" s="647">
        <f>SUM(Y188,Y190,Y192,Y194)</f>
        <v>0</v>
      </c>
      <c r="AB186" s="647">
        <f>SUM(AB188,AB190,AB192,AB194)</f>
        <v>0</v>
      </c>
      <c r="AC186" s="647">
        <f>SUM(AC188,AC190,AC192,AC194)</f>
        <v>0</v>
      </c>
      <c r="AD186" s="657">
        <f>SUM(AD188,AD190,AD192,AD194)</f>
        <v>0</v>
      </c>
      <c r="AE186" s="647">
        <f>SUM(AE188,AE190,AE192,AE194)</f>
        <v>0</v>
      </c>
    </row>
    <row r="187" spans="2:31" s="342" customFormat="1" ht="12.75">
      <c r="B187" s="649"/>
      <c r="C187" s="670" t="s">
        <v>392</v>
      </c>
      <c r="D187" s="647"/>
      <c r="E187" s="663"/>
      <c r="F187" s="663"/>
      <c r="G187" s="647"/>
      <c r="H187" s="128"/>
      <c r="I187" s="128"/>
      <c r="J187" s="647"/>
      <c r="K187" s="663"/>
      <c r="L187" s="663"/>
      <c r="M187" s="647"/>
      <c r="N187" s="128"/>
      <c r="O187" s="128"/>
      <c r="P187" s="647"/>
      <c r="Q187" s="663"/>
      <c r="R187" s="663"/>
      <c r="S187" s="647"/>
      <c r="T187" s="128"/>
      <c r="U187" s="128"/>
      <c r="V187" s="647"/>
      <c r="W187" s="663"/>
      <c r="X187" s="663"/>
      <c r="Y187" s="647"/>
      <c r="Z187" s="128"/>
      <c r="AA187" s="128"/>
      <c r="AB187" s="647"/>
      <c r="AC187" s="663"/>
      <c r="AD187" s="663"/>
      <c r="AE187" s="647"/>
    </row>
    <row r="188" spans="2:31" ht="15.75">
      <c r="B188" s="645" t="s">
        <v>520</v>
      </c>
      <c r="C188" s="662">
        <f>C15</f>
        <v>0</v>
      </c>
      <c r="D188" s="355"/>
      <c r="E188" s="355"/>
      <c r="F188" s="356">
        <f>E188*1.3</f>
        <v>0</v>
      </c>
      <c r="G188" s="355"/>
      <c r="J188" s="355"/>
      <c r="K188" s="355"/>
      <c r="L188" s="356">
        <f>K188*1.3</f>
        <v>0</v>
      </c>
      <c r="M188" s="355"/>
      <c r="P188" s="355"/>
      <c r="Q188" s="355"/>
      <c r="R188" s="356">
        <f>Q188*1.3</f>
        <v>0</v>
      </c>
      <c r="S188" s="355"/>
      <c r="V188" s="355"/>
      <c r="W188" s="355"/>
      <c r="X188" s="356">
        <f>W188*1.3</f>
        <v>0</v>
      </c>
      <c r="Y188" s="355"/>
      <c r="AB188" s="355"/>
      <c r="AC188" s="355"/>
      <c r="AD188" s="356">
        <f>AC188*1.3</f>
        <v>0</v>
      </c>
      <c r="AE188" s="355"/>
    </row>
    <row r="189" spans="2:31" ht="15.75">
      <c r="B189" s="645" t="s">
        <v>521</v>
      </c>
      <c r="C189" s="670" t="s">
        <v>522</v>
      </c>
      <c r="D189" s="647">
        <f>D188-D172</f>
        <v>0</v>
      </c>
      <c r="E189" s="647">
        <f>E188-E172</f>
        <v>0</v>
      </c>
      <c r="F189" s="647">
        <f>F188-F172</f>
        <v>0</v>
      </c>
      <c r="G189" s="647">
        <f>G188-G172</f>
        <v>0</v>
      </c>
      <c r="J189" s="647">
        <f>J188-J172</f>
        <v>0</v>
      </c>
      <c r="K189" s="647">
        <f>K188-K172</f>
        <v>0</v>
      </c>
      <c r="L189" s="647">
        <f>L188-L172</f>
        <v>0</v>
      </c>
      <c r="M189" s="647">
        <f>M188-M172</f>
        <v>0</v>
      </c>
      <c r="P189" s="647">
        <f>P188-P172</f>
        <v>0</v>
      </c>
      <c r="Q189" s="647">
        <f>Q188-Q172</f>
        <v>0</v>
      </c>
      <c r="R189" s="647">
        <f>R188-R172</f>
        <v>0</v>
      </c>
      <c r="S189" s="647">
        <f>S188-S172</f>
        <v>0</v>
      </c>
      <c r="V189" s="647">
        <f>V188-V172</f>
        <v>0</v>
      </c>
      <c r="W189" s="647">
        <f>W188-W172</f>
        <v>0</v>
      </c>
      <c r="X189" s="647">
        <f>X188-X172</f>
        <v>0</v>
      </c>
      <c r="Y189" s="647">
        <f>Y188-Y172</f>
        <v>0</v>
      </c>
      <c r="AB189" s="647">
        <f>AB188-AB172</f>
        <v>0</v>
      </c>
      <c r="AC189" s="647">
        <f>AC188-AC172</f>
        <v>0</v>
      </c>
      <c r="AD189" s="647">
        <f>AD188-AD172</f>
        <v>0</v>
      </c>
      <c r="AE189" s="647">
        <f>AE188-AE172</f>
        <v>0</v>
      </c>
    </row>
    <row r="190" spans="2:31" ht="15.75">
      <c r="B190" s="645" t="s">
        <v>523</v>
      </c>
      <c r="C190" s="662">
        <f>C16</f>
        <v>0</v>
      </c>
      <c r="D190" s="355"/>
      <c r="E190" s="355"/>
      <c r="F190" s="356">
        <f>E190*1.3</f>
        <v>0</v>
      </c>
      <c r="G190" s="355"/>
      <c r="J190" s="355"/>
      <c r="K190" s="355"/>
      <c r="L190" s="356">
        <f>K190*1.3</f>
        <v>0</v>
      </c>
      <c r="M190" s="355"/>
      <c r="P190" s="355"/>
      <c r="Q190" s="355"/>
      <c r="R190" s="356">
        <f>Q190*1.3</f>
        <v>0</v>
      </c>
      <c r="S190" s="355"/>
      <c r="V190" s="355"/>
      <c r="W190" s="355"/>
      <c r="X190" s="356">
        <f>W190*1.3</f>
        <v>0</v>
      </c>
      <c r="Y190" s="355"/>
      <c r="AB190" s="355"/>
      <c r="AC190" s="355"/>
      <c r="AD190" s="356">
        <f>AC190*1.3</f>
        <v>0</v>
      </c>
      <c r="AE190" s="355"/>
    </row>
    <row r="191" spans="2:31" ht="15.75">
      <c r="B191" s="645" t="s">
        <v>524</v>
      </c>
      <c r="C191" s="670" t="s">
        <v>525</v>
      </c>
      <c r="D191" s="647">
        <f>D190-D173</f>
        <v>0</v>
      </c>
      <c r="E191" s="647">
        <f>E190-E173</f>
        <v>0</v>
      </c>
      <c r="F191" s="647">
        <f>F190-F173</f>
        <v>0</v>
      </c>
      <c r="G191" s="647">
        <f>G190-G173</f>
        <v>0</v>
      </c>
      <c r="J191" s="647">
        <f>J190-J173</f>
        <v>0</v>
      </c>
      <c r="K191" s="647">
        <f>K190-K173</f>
        <v>0</v>
      </c>
      <c r="L191" s="647">
        <f>L190-L173</f>
        <v>0</v>
      </c>
      <c r="M191" s="647">
        <f>M190-M173</f>
        <v>0</v>
      </c>
      <c r="P191" s="647">
        <f>P190-P173</f>
        <v>0</v>
      </c>
      <c r="Q191" s="647">
        <f>Q190-Q173</f>
        <v>0</v>
      </c>
      <c r="R191" s="647">
        <f>R190-R173</f>
        <v>0</v>
      </c>
      <c r="S191" s="647">
        <f>S190-S173</f>
        <v>0</v>
      </c>
      <c r="V191" s="647">
        <f>V190-V173</f>
        <v>0</v>
      </c>
      <c r="W191" s="647">
        <f>W190-W173</f>
        <v>0</v>
      </c>
      <c r="X191" s="647">
        <f>X190-X173</f>
        <v>0</v>
      </c>
      <c r="Y191" s="647">
        <f>Y190-Y173</f>
        <v>0</v>
      </c>
      <c r="AB191" s="647">
        <f>AB190-AB173</f>
        <v>0</v>
      </c>
      <c r="AC191" s="647">
        <f>AC190-AC173</f>
        <v>0</v>
      </c>
      <c r="AD191" s="647">
        <f>AD190-AD173</f>
        <v>0</v>
      </c>
      <c r="AE191" s="647">
        <f>AE190-AE173</f>
        <v>0</v>
      </c>
    </row>
    <row r="192" spans="2:31" ht="15.75">
      <c r="B192" s="645" t="s">
        <v>526</v>
      </c>
      <c r="C192" s="662">
        <f>C17</f>
        <v>0</v>
      </c>
      <c r="D192" s="355"/>
      <c r="E192" s="355"/>
      <c r="F192" s="356">
        <f>E192*1.3</f>
        <v>0</v>
      </c>
      <c r="G192" s="355"/>
      <c r="J192" s="355"/>
      <c r="K192" s="355"/>
      <c r="L192" s="356">
        <f>K192*1.3</f>
        <v>0</v>
      </c>
      <c r="M192" s="355"/>
      <c r="P192" s="355"/>
      <c r="Q192" s="355"/>
      <c r="R192" s="356">
        <f>Q192*1.3</f>
        <v>0</v>
      </c>
      <c r="S192" s="355"/>
      <c r="V192" s="355"/>
      <c r="W192" s="355"/>
      <c r="X192" s="356">
        <f>W192*1.3</f>
        <v>0</v>
      </c>
      <c r="Y192" s="355"/>
      <c r="AB192" s="355"/>
      <c r="AC192" s="355"/>
      <c r="AD192" s="356">
        <f>AC192*1.3</f>
        <v>0</v>
      </c>
      <c r="AE192" s="355"/>
    </row>
    <row r="193" spans="2:31" ht="15.75">
      <c r="B193" s="645" t="s">
        <v>527</v>
      </c>
      <c r="C193" s="670" t="s">
        <v>528</v>
      </c>
      <c r="D193" s="647">
        <f>D192-D174</f>
        <v>0</v>
      </c>
      <c r="E193" s="647">
        <f>E192-E174</f>
        <v>0</v>
      </c>
      <c r="F193" s="647">
        <f>F192-F174</f>
        <v>0</v>
      </c>
      <c r="G193" s="647">
        <f>G192-G174</f>
        <v>0</v>
      </c>
      <c r="J193" s="647">
        <f>J192-J174</f>
        <v>0</v>
      </c>
      <c r="K193" s="647">
        <f>K192-K174</f>
        <v>0</v>
      </c>
      <c r="L193" s="647">
        <f>L192-L174</f>
        <v>0</v>
      </c>
      <c r="M193" s="647">
        <f>M192-M174</f>
        <v>0</v>
      </c>
      <c r="P193" s="647">
        <f>P192-P174</f>
        <v>0</v>
      </c>
      <c r="Q193" s="647">
        <f>Q192-Q174</f>
        <v>0</v>
      </c>
      <c r="R193" s="647">
        <f>R192-R174</f>
        <v>0</v>
      </c>
      <c r="S193" s="647">
        <f>S192-S174</f>
        <v>0</v>
      </c>
      <c r="V193" s="647">
        <f>V192-V174</f>
        <v>0</v>
      </c>
      <c r="W193" s="647">
        <f>W192-W174</f>
        <v>0</v>
      </c>
      <c r="X193" s="647">
        <f>X192-X174</f>
        <v>0</v>
      </c>
      <c r="Y193" s="647">
        <f>Y192-Y174</f>
        <v>0</v>
      </c>
      <c r="AB193" s="647">
        <f>AB192-AB174</f>
        <v>0</v>
      </c>
      <c r="AC193" s="647">
        <f>AC192-AC174</f>
        <v>0</v>
      </c>
      <c r="AD193" s="647">
        <f>AD192-AD174</f>
        <v>0</v>
      </c>
      <c r="AE193" s="647">
        <f>AE192-AE174</f>
        <v>0</v>
      </c>
    </row>
    <row r="194" spans="2:31" ht="15.75">
      <c r="B194" s="645" t="s">
        <v>529</v>
      </c>
      <c r="C194" s="662">
        <f>C18</f>
        <v>0</v>
      </c>
      <c r="D194" s="355"/>
      <c r="E194" s="355"/>
      <c r="F194" s="356">
        <f>E194*1.3</f>
        <v>0</v>
      </c>
      <c r="G194" s="355"/>
      <c r="J194" s="355"/>
      <c r="K194" s="355"/>
      <c r="L194" s="356">
        <f>K194*1.3</f>
        <v>0</v>
      </c>
      <c r="M194" s="355"/>
      <c r="P194" s="355"/>
      <c r="Q194" s="355"/>
      <c r="R194" s="356">
        <f>Q194*1.3</f>
        <v>0</v>
      </c>
      <c r="S194" s="355"/>
      <c r="V194" s="355"/>
      <c r="W194" s="355"/>
      <c r="X194" s="356">
        <f>W194*1.3</f>
        <v>0</v>
      </c>
      <c r="Y194" s="355"/>
      <c r="AB194" s="355"/>
      <c r="AC194" s="355"/>
      <c r="AD194" s="356">
        <f>AC194*1.3</f>
        <v>0</v>
      </c>
      <c r="AE194" s="355"/>
    </row>
    <row r="195" spans="2:31" ht="15.75">
      <c r="B195" s="645" t="s">
        <v>530</v>
      </c>
      <c r="C195" s="670" t="s">
        <v>531</v>
      </c>
      <c r="D195" s="647">
        <f>D194-D175</f>
        <v>0</v>
      </c>
      <c r="E195" s="647">
        <f>E194-E175</f>
        <v>0</v>
      </c>
      <c r="F195" s="647">
        <f>F194-F175</f>
        <v>0</v>
      </c>
      <c r="G195" s="647">
        <f>G194-G175</f>
        <v>0</v>
      </c>
      <c r="J195" s="647">
        <f>J194-J175</f>
        <v>0</v>
      </c>
      <c r="K195" s="647">
        <f>K194-K175</f>
        <v>0</v>
      </c>
      <c r="L195" s="647">
        <f>L194-L175</f>
        <v>0</v>
      </c>
      <c r="M195" s="647">
        <f>M194-M175</f>
        <v>0</v>
      </c>
      <c r="P195" s="647">
        <f>P194-P175</f>
        <v>0</v>
      </c>
      <c r="Q195" s="647">
        <f>Q194-Q175</f>
        <v>0</v>
      </c>
      <c r="R195" s="647">
        <f>R194-R175</f>
        <v>0</v>
      </c>
      <c r="S195" s="647">
        <f>S194-S175</f>
        <v>0</v>
      </c>
      <c r="V195" s="647">
        <f>V194-V175</f>
        <v>0</v>
      </c>
      <c r="W195" s="647">
        <f>W194-W175</f>
        <v>0</v>
      </c>
      <c r="X195" s="647">
        <f>X194-X175</f>
        <v>0</v>
      </c>
      <c r="Y195" s="647">
        <f>Y194-Y175</f>
        <v>0</v>
      </c>
      <c r="AB195" s="647">
        <f>AB194-AB175</f>
        <v>0</v>
      </c>
      <c r="AC195" s="647">
        <f>AC194-AC175</f>
        <v>0</v>
      </c>
      <c r="AD195" s="647">
        <f>AD194-AD175</f>
        <v>0</v>
      </c>
      <c r="AE195" s="647">
        <f>AE194-AE175</f>
        <v>0</v>
      </c>
    </row>
    <row r="196" spans="2:31" ht="15.75">
      <c r="B196" s="645" t="s">
        <v>532</v>
      </c>
      <c r="C196" s="662" t="str">
        <f>C35</f>
        <v>Собственное потребление</v>
      </c>
      <c r="D196" s="355">
        <f>(4!K27)*1000</f>
        <v>0</v>
      </c>
      <c r="E196" s="355">
        <f>5!K27</f>
        <v>0</v>
      </c>
      <c r="F196" s="356">
        <f>E196*1.3</f>
        <v>0</v>
      </c>
      <c r="G196" s="355"/>
      <c r="J196" s="355">
        <f>(4!AB27)*1000</f>
        <v>0</v>
      </c>
      <c r="K196" s="355">
        <f>5!AB27</f>
        <v>0</v>
      </c>
      <c r="L196" s="356">
        <f>K196*1.3</f>
        <v>0</v>
      </c>
      <c r="M196" s="355"/>
      <c r="P196" s="355">
        <f>(4!AS27)*1000</f>
        <v>0</v>
      </c>
      <c r="Q196" s="355">
        <f>5!AS27</f>
        <v>0</v>
      </c>
      <c r="R196" s="356">
        <f>Q196*1.3</f>
        <v>0</v>
      </c>
      <c r="S196" s="355"/>
      <c r="V196" s="355">
        <f>(4!BJ27)*1000</f>
        <v>0</v>
      </c>
      <c r="W196" s="355">
        <f>5!BJ27</f>
        <v>0</v>
      </c>
      <c r="X196" s="356">
        <f>W196*1.3</f>
        <v>0</v>
      </c>
      <c r="Y196" s="355"/>
      <c r="AB196" s="355">
        <f>(4!CA27)*1000</f>
        <v>0</v>
      </c>
      <c r="AC196" s="355">
        <f>5!CA27</f>
        <v>0</v>
      </c>
      <c r="AD196" s="356">
        <f>AC196*1.3</f>
        <v>0</v>
      </c>
      <c r="AE196" s="355"/>
    </row>
    <row r="197" spans="2:31" s="153" customFormat="1" ht="5.25">
      <c r="B197" s="690"/>
      <c r="C197" s="690"/>
      <c r="D197" s="690"/>
      <c r="E197" s="690"/>
      <c r="F197" s="691"/>
      <c r="G197" s="691"/>
      <c r="J197" s="690"/>
      <c r="K197" s="690"/>
      <c r="L197" s="691"/>
      <c r="M197" s="691"/>
      <c r="P197" s="690"/>
      <c r="Q197" s="690"/>
      <c r="R197" s="691"/>
      <c r="S197" s="691"/>
      <c r="V197" s="690"/>
      <c r="W197" s="690"/>
      <c r="X197" s="691"/>
      <c r="Y197" s="691"/>
      <c r="AB197" s="690"/>
      <c r="AC197" s="690"/>
      <c r="AD197" s="691"/>
      <c r="AE197" s="691"/>
    </row>
    <row r="198" spans="2:31" s="618" customFormat="1" ht="15">
      <c r="B198" s="615" t="str">
        <f>3!B24</f>
        <v>Руководитель</v>
      </c>
      <c r="C198" s="615"/>
      <c r="D198" s="615"/>
      <c r="E198" s="615"/>
      <c r="F198" s="616"/>
      <c r="G198" s="617"/>
      <c r="J198" s="615"/>
      <c r="K198" s="615"/>
      <c r="L198" s="616"/>
      <c r="M198" s="617"/>
      <c r="P198" s="615"/>
      <c r="Q198" s="615"/>
      <c r="R198" s="616"/>
      <c r="S198" s="617"/>
      <c r="V198" s="615"/>
      <c r="W198" s="615"/>
      <c r="X198" s="616"/>
      <c r="Y198" s="617"/>
      <c r="AB198" s="615"/>
      <c r="AC198" s="615"/>
      <c r="AD198" s="616"/>
      <c r="AE198" s="617"/>
    </row>
    <row r="199" spans="2:31" s="618" customFormat="1" ht="15">
      <c r="B199" s="615">
        <f>3!B25</f>
        <v>0</v>
      </c>
      <c r="C199" s="615"/>
      <c r="D199" s="615"/>
      <c r="E199" s="615"/>
      <c r="F199" s="616"/>
      <c r="G199" s="617">
        <f>3!$U$25</f>
        <v>0</v>
      </c>
      <c r="J199" s="615"/>
      <c r="K199" s="615"/>
      <c r="L199" s="616"/>
      <c r="M199" s="617">
        <f>3!$U$25</f>
        <v>0</v>
      </c>
      <c r="P199" s="615"/>
      <c r="Q199" s="615"/>
      <c r="R199" s="616"/>
      <c r="S199" s="617">
        <f>3!$U$25</f>
        <v>0</v>
      </c>
      <c r="V199" s="615"/>
      <c r="W199" s="615"/>
      <c r="X199" s="616"/>
      <c r="Y199" s="617">
        <f>3!$U$25</f>
        <v>0</v>
      </c>
      <c r="AB199" s="615"/>
      <c r="AC199" s="615"/>
      <c r="AD199" s="616"/>
      <c r="AE199" s="617">
        <f>3!$U$25</f>
        <v>0</v>
      </c>
    </row>
    <row r="200" spans="2:31" s="349" customFormat="1" ht="5.25">
      <c r="B200" s="345"/>
      <c r="C200" s="346"/>
      <c r="D200" s="346"/>
      <c r="E200" s="347"/>
      <c r="F200" s="348"/>
      <c r="G200" s="348"/>
      <c r="J200" s="346"/>
      <c r="K200" s="347"/>
      <c r="L200" s="348"/>
      <c r="M200" s="348"/>
      <c r="P200" s="346"/>
      <c r="Q200" s="347"/>
      <c r="R200" s="348"/>
      <c r="S200" s="348"/>
      <c r="V200" s="346"/>
      <c r="W200" s="347"/>
      <c r="X200" s="348"/>
      <c r="Y200" s="348"/>
      <c r="AB200" s="346"/>
      <c r="AC200" s="347"/>
      <c r="AD200" s="348"/>
      <c r="AE200" s="348"/>
    </row>
    <row r="201" spans="2:31" s="572" customFormat="1" ht="12.75">
      <c r="B201" s="443" t="s">
        <v>561</v>
      </c>
      <c r="C201" s="443"/>
      <c r="D201" s="443"/>
      <c r="E201" s="443"/>
      <c r="F201" s="619"/>
      <c r="G201" s="619"/>
      <c r="J201" s="443"/>
      <c r="K201" s="443"/>
      <c r="L201" s="619"/>
      <c r="M201" s="619"/>
      <c r="P201" s="443"/>
      <c r="Q201" s="443"/>
      <c r="R201" s="619"/>
      <c r="S201" s="619"/>
      <c r="V201" s="443"/>
      <c r="W201" s="443"/>
      <c r="X201" s="619"/>
      <c r="Y201" s="619"/>
      <c r="AB201" s="443"/>
      <c r="AC201" s="443"/>
      <c r="AD201" s="619"/>
      <c r="AE201" s="619"/>
    </row>
    <row r="202" spans="2:31" s="572" customFormat="1" ht="12.75">
      <c r="B202" s="443"/>
      <c r="C202" s="443"/>
      <c r="D202" s="443"/>
      <c r="E202" s="443"/>
      <c r="F202" s="619"/>
      <c r="G202" s="619"/>
      <c r="J202" s="443"/>
      <c r="K202" s="443"/>
      <c r="L202" s="619"/>
      <c r="M202" s="619"/>
      <c r="P202" s="443"/>
      <c r="Q202" s="443"/>
      <c r="R202" s="619"/>
      <c r="S202" s="619"/>
      <c r="V202" s="443"/>
      <c r="W202" s="443"/>
      <c r="X202" s="619"/>
      <c r="Y202" s="619"/>
      <c r="AB202" s="443"/>
      <c r="AC202" s="443"/>
      <c r="AD202" s="619"/>
      <c r="AE202" s="619"/>
    </row>
    <row r="203" spans="2:31" s="349" customFormat="1" ht="5.25">
      <c r="B203" s="345"/>
      <c r="C203" s="346"/>
      <c r="D203" s="346"/>
      <c r="E203" s="347"/>
      <c r="F203" s="348"/>
      <c r="G203" s="348"/>
      <c r="J203" s="346"/>
      <c r="K203" s="347"/>
      <c r="L203" s="348"/>
      <c r="M203" s="348"/>
      <c r="P203" s="346"/>
      <c r="Q203" s="347"/>
      <c r="R203" s="348"/>
      <c r="S203" s="348"/>
      <c r="V203" s="346"/>
      <c r="W203" s="347"/>
      <c r="X203" s="348"/>
      <c r="Y203" s="348"/>
      <c r="AB203" s="346"/>
      <c r="AC203" s="347"/>
      <c r="AD203" s="348"/>
      <c r="AE203" s="348"/>
    </row>
    <row r="204" spans="2:31" ht="15.75">
      <c r="B204" s="692"/>
      <c r="C204" s="693"/>
      <c r="D204" s="694"/>
      <c r="E204" s="695"/>
      <c r="F204" s="696"/>
      <c r="G204" s="697"/>
      <c r="J204" s="694"/>
      <c r="K204" s="695"/>
      <c r="L204" s="696"/>
      <c r="M204" s="697"/>
      <c r="P204" s="694"/>
      <c r="Q204" s="695"/>
      <c r="R204" s="696"/>
      <c r="S204" s="697"/>
      <c r="V204" s="694"/>
      <c r="W204" s="695"/>
      <c r="X204" s="696"/>
      <c r="Y204" s="697"/>
      <c r="AB204" s="694"/>
      <c r="AC204" s="695"/>
      <c r="AD204" s="696"/>
      <c r="AE204" s="697"/>
    </row>
    <row r="205" spans="2:31" ht="15.75">
      <c r="B205" s="692"/>
      <c r="C205" s="693"/>
      <c r="D205" s="694"/>
      <c r="E205" s="695"/>
      <c r="F205" s="696"/>
      <c r="G205" s="697"/>
      <c r="J205" s="694"/>
      <c r="K205" s="695"/>
      <c r="L205" s="696"/>
      <c r="M205" s="697"/>
      <c r="P205" s="694"/>
      <c r="Q205" s="695"/>
      <c r="R205" s="696"/>
      <c r="S205" s="697"/>
      <c r="V205" s="694"/>
      <c r="W205" s="695"/>
      <c r="X205" s="696"/>
      <c r="Y205" s="697"/>
      <c r="AB205" s="694"/>
      <c r="AC205" s="695"/>
      <c r="AD205" s="696"/>
      <c r="AE205" s="697"/>
    </row>
    <row r="206" spans="2:31" ht="15.75">
      <c r="B206" s="692"/>
      <c r="C206" s="693"/>
      <c r="D206" s="694"/>
      <c r="E206" s="695"/>
      <c r="F206" s="696"/>
      <c r="G206" s="697"/>
      <c r="J206" s="694"/>
      <c r="K206" s="695"/>
      <c r="L206" s="696"/>
      <c r="M206" s="697"/>
      <c r="P206" s="694"/>
      <c r="Q206" s="695"/>
      <c r="R206" s="696"/>
      <c r="S206" s="697"/>
      <c r="V206" s="694"/>
      <c r="W206" s="695"/>
      <c r="X206" s="696"/>
      <c r="Y206" s="697"/>
      <c r="AB206" s="694"/>
      <c r="AC206" s="695"/>
      <c r="AD206" s="696"/>
      <c r="AE206" s="697"/>
    </row>
    <row r="207" spans="2:31" ht="15.75">
      <c r="B207" s="692"/>
      <c r="C207" s="693"/>
      <c r="D207" s="694"/>
      <c r="E207" s="695"/>
      <c r="F207" s="696"/>
      <c r="G207" s="697"/>
      <c r="J207" s="694"/>
      <c r="K207" s="695"/>
      <c r="L207" s="696"/>
      <c r="M207" s="697"/>
      <c r="P207" s="694"/>
      <c r="Q207" s="695"/>
      <c r="R207" s="696"/>
      <c r="S207" s="697"/>
      <c r="V207" s="694"/>
      <c r="W207" s="695"/>
      <c r="X207" s="696"/>
      <c r="Y207" s="697"/>
      <c r="AB207" s="694"/>
      <c r="AC207" s="695"/>
      <c r="AD207" s="696"/>
      <c r="AE207" s="697"/>
    </row>
    <row r="208" spans="2:31" ht="15.75">
      <c r="B208" s="692"/>
      <c r="C208" s="693"/>
      <c r="D208" s="694"/>
      <c r="E208" s="695"/>
      <c r="F208" s="696"/>
      <c r="G208" s="697"/>
      <c r="J208" s="694"/>
      <c r="K208" s="695"/>
      <c r="L208" s="696"/>
      <c r="M208" s="697"/>
      <c r="P208" s="694"/>
      <c r="Q208" s="695"/>
      <c r="R208" s="696"/>
      <c r="S208" s="697"/>
      <c r="V208" s="694"/>
      <c r="W208" s="695"/>
      <c r="X208" s="696"/>
      <c r="Y208" s="697"/>
      <c r="AB208" s="694"/>
      <c r="AC208" s="695"/>
      <c r="AD208" s="696"/>
      <c r="AE208" s="697"/>
    </row>
    <row r="209" spans="2:31" ht="15.75">
      <c r="B209" s="692"/>
      <c r="C209" s="693"/>
      <c r="D209" s="694"/>
      <c r="E209" s="695"/>
      <c r="F209" s="696"/>
      <c r="G209" s="697"/>
      <c r="J209" s="694"/>
      <c r="K209" s="695"/>
      <c r="L209" s="696"/>
      <c r="M209" s="697"/>
      <c r="P209" s="694"/>
      <c r="Q209" s="695"/>
      <c r="R209" s="696"/>
      <c r="S209" s="697"/>
      <c r="V209" s="694"/>
      <c r="W209" s="695"/>
      <c r="X209" s="696"/>
      <c r="Y209" s="697"/>
      <c r="AB209" s="694"/>
      <c r="AC209" s="695"/>
      <c r="AD209" s="696"/>
      <c r="AE209" s="697"/>
    </row>
    <row r="210" spans="2:31" ht="15.75">
      <c r="B210" s="692"/>
      <c r="C210" s="693"/>
      <c r="D210" s="694"/>
      <c r="E210" s="695"/>
      <c r="F210" s="696"/>
      <c r="G210" s="697"/>
      <c r="J210" s="694"/>
      <c r="K210" s="695"/>
      <c r="L210" s="696"/>
      <c r="M210" s="697"/>
      <c r="P210" s="694"/>
      <c r="Q210" s="695"/>
      <c r="R210" s="696"/>
      <c r="S210" s="697"/>
      <c r="V210" s="694"/>
      <c r="W210" s="695"/>
      <c r="X210" s="696"/>
      <c r="Y210" s="697"/>
      <c r="AB210" s="694"/>
      <c r="AC210" s="695"/>
      <c r="AD210" s="696"/>
      <c r="AE210" s="697"/>
    </row>
    <row r="211" spans="2:31" ht="15.75">
      <c r="B211" s="692"/>
      <c r="C211" s="693"/>
      <c r="D211" s="694"/>
      <c r="E211" s="695"/>
      <c r="F211" s="696"/>
      <c r="G211" s="697"/>
      <c r="J211" s="694"/>
      <c r="K211" s="695"/>
      <c r="L211" s="696"/>
      <c r="M211" s="697"/>
      <c r="P211" s="694"/>
      <c r="Q211" s="695"/>
      <c r="R211" s="696"/>
      <c r="S211" s="697"/>
      <c r="V211" s="694"/>
      <c r="W211" s="695"/>
      <c r="X211" s="696"/>
      <c r="Y211" s="697"/>
      <c r="AB211" s="694"/>
      <c r="AC211" s="695"/>
      <c r="AD211" s="696"/>
      <c r="AE211" s="697"/>
    </row>
    <row r="212" spans="2:31" ht="15.75">
      <c r="B212" s="692"/>
      <c r="C212" s="693"/>
      <c r="D212" s="694"/>
      <c r="E212" s="695"/>
      <c r="F212" s="696"/>
      <c r="G212" s="697"/>
      <c r="J212" s="694"/>
      <c r="K212" s="695"/>
      <c r="L212" s="696"/>
      <c r="M212" s="697"/>
      <c r="P212" s="694"/>
      <c r="Q212" s="695"/>
      <c r="R212" s="696"/>
      <c r="S212" s="697"/>
      <c r="V212" s="694"/>
      <c r="W212" s="695"/>
      <c r="X212" s="696"/>
      <c r="Y212" s="697"/>
      <c r="AB212" s="694"/>
      <c r="AC212" s="695"/>
      <c r="AD212" s="696"/>
      <c r="AE212" s="697"/>
    </row>
    <row r="213" spans="2:31" ht="15.75">
      <c r="B213" s="692"/>
      <c r="C213" s="693"/>
      <c r="D213" s="694"/>
      <c r="E213" s="695"/>
      <c r="F213" s="696"/>
      <c r="G213" s="697"/>
      <c r="J213" s="694"/>
      <c r="K213" s="695"/>
      <c r="L213" s="696"/>
      <c r="M213" s="697"/>
      <c r="P213" s="694"/>
      <c r="Q213" s="695"/>
      <c r="R213" s="696"/>
      <c r="S213" s="697"/>
      <c r="V213" s="694"/>
      <c r="W213" s="695"/>
      <c r="X213" s="696"/>
      <c r="Y213" s="697"/>
      <c r="AB213" s="694"/>
      <c r="AC213" s="695"/>
      <c r="AD213" s="696"/>
      <c r="AE213" s="697"/>
    </row>
    <row r="214" spans="2:31" ht="15.75">
      <c r="B214" s="692"/>
      <c r="C214" s="693"/>
      <c r="D214" s="694"/>
      <c r="E214" s="695"/>
      <c r="F214" s="696"/>
      <c r="G214" s="697"/>
      <c r="J214" s="694"/>
      <c r="K214" s="695"/>
      <c r="L214" s="696"/>
      <c r="M214" s="697"/>
      <c r="P214" s="694"/>
      <c r="Q214" s="695"/>
      <c r="R214" s="696"/>
      <c r="S214" s="697"/>
      <c r="V214" s="694"/>
      <c r="W214" s="695"/>
      <c r="X214" s="696"/>
      <c r="Y214" s="697"/>
      <c r="AB214" s="694"/>
      <c r="AC214" s="695"/>
      <c r="AD214" s="696"/>
      <c r="AE214" s="697"/>
    </row>
    <row r="215" spans="2:31" ht="15.75">
      <c r="B215" s="692"/>
      <c r="C215" s="693"/>
      <c r="D215" s="694"/>
      <c r="E215" s="695"/>
      <c r="F215" s="696"/>
      <c r="G215" s="697"/>
      <c r="J215" s="694"/>
      <c r="K215" s="695"/>
      <c r="L215" s="696"/>
      <c r="M215" s="697"/>
      <c r="P215" s="694"/>
      <c r="Q215" s="695"/>
      <c r="R215" s="696"/>
      <c r="S215" s="697"/>
      <c r="V215" s="694"/>
      <c r="W215" s="695"/>
      <c r="X215" s="696"/>
      <c r="Y215" s="697"/>
      <c r="AB215" s="694"/>
      <c r="AC215" s="695"/>
      <c r="AD215" s="696"/>
      <c r="AE215" s="697"/>
    </row>
    <row r="216" spans="2:31" ht="15.75">
      <c r="B216" s="692"/>
      <c r="C216" s="693"/>
      <c r="D216" s="694"/>
      <c r="E216" s="695"/>
      <c r="F216" s="696"/>
      <c r="G216" s="697"/>
      <c r="J216" s="694"/>
      <c r="K216" s="695"/>
      <c r="L216" s="696"/>
      <c r="M216" s="697"/>
      <c r="P216" s="694"/>
      <c r="Q216" s="695"/>
      <c r="R216" s="696"/>
      <c r="S216" s="697"/>
      <c r="V216" s="694"/>
      <c r="W216" s="695"/>
      <c r="X216" s="696"/>
      <c r="Y216" s="697"/>
      <c r="AB216" s="694"/>
      <c r="AC216" s="695"/>
      <c r="AD216" s="696"/>
      <c r="AE216" s="697"/>
    </row>
    <row r="217" spans="2:31" ht="15.75">
      <c r="B217" s="692"/>
      <c r="C217" s="693"/>
      <c r="D217" s="694"/>
      <c r="E217" s="695"/>
      <c r="F217" s="696"/>
      <c r="G217" s="697"/>
      <c r="J217" s="694"/>
      <c r="K217" s="695"/>
      <c r="L217" s="696"/>
      <c r="M217" s="697"/>
      <c r="P217" s="694"/>
      <c r="Q217" s="695"/>
      <c r="R217" s="696"/>
      <c r="S217" s="697"/>
      <c r="V217" s="694"/>
      <c r="W217" s="695"/>
      <c r="X217" s="696"/>
      <c r="Y217" s="697"/>
      <c r="AB217" s="694"/>
      <c r="AC217" s="695"/>
      <c r="AD217" s="696"/>
      <c r="AE217" s="697"/>
    </row>
    <row r="218" spans="2:31" ht="15.75">
      <c r="B218" s="692"/>
      <c r="C218" s="693"/>
      <c r="D218" s="694"/>
      <c r="E218" s="695"/>
      <c r="F218" s="696"/>
      <c r="G218" s="697"/>
      <c r="J218" s="694"/>
      <c r="K218" s="695"/>
      <c r="L218" s="696"/>
      <c r="M218" s="697"/>
      <c r="P218" s="694"/>
      <c r="Q218" s="695"/>
      <c r="R218" s="696"/>
      <c r="S218" s="697"/>
      <c r="V218" s="694"/>
      <c r="W218" s="695"/>
      <c r="X218" s="696"/>
      <c r="Y218" s="697"/>
      <c r="AB218" s="694"/>
      <c r="AC218" s="695"/>
      <c r="AD218" s="696"/>
      <c r="AE218" s="697"/>
    </row>
    <row r="219" spans="2:31" ht="15.75">
      <c r="B219" s="692"/>
      <c r="C219" s="693"/>
      <c r="D219" s="694"/>
      <c r="E219" s="695"/>
      <c r="F219" s="696"/>
      <c r="G219" s="697"/>
      <c r="J219" s="694"/>
      <c r="K219" s="695"/>
      <c r="L219" s="696"/>
      <c r="M219" s="697"/>
      <c r="P219" s="694"/>
      <c r="Q219" s="695"/>
      <c r="R219" s="696"/>
      <c r="S219" s="697"/>
      <c r="V219" s="694"/>
      <c r="W219" s="695"/>
      <c r="X219" s="696"/>
      <c r="Y219" s="697"/>
      <c r="AB219" s="694"/>
      <c r="AC219" s="695"/>
      <c r="AD219" s="696"/>
      <c r="AE219" s="697"/>
    </row>
    <row r="220" spans="2:31" ht="15.75">
      <c r="B220" s="692"/>
      <c r="C220" s="693"/>
      <c r="D220" s="694"/>
      <c r="E220" s="695"/>
      <c r="F220" s="696"/>
      <c r="G220" s="697"/>
      <c r="J220" s="694"/>
      <c r="K220" s="695"/>
      <c r="L220" s="696"/>
      <c r="M220" s="697"/>
      <c r="P220" s="694"/>
      <c r="Q220" s="695"/>
      <c r="R220" s="696"/>
      <c r="S220" s="697"/>
      <c r="V220" s="694"/>
      <c r="W220" s="695"/>
      <c r="X220" s="696"/>
      <c r="Y220" s="697"/>
      <c r="AB220" s="694"/>
      <c r="AC220" s="695"/>
      <c r="AD220" s="696"/>
      <c r="AE220" s="697"/>
    </row>
    <row r="221" spans="2:31" ht="15.75">
      <c r="B221" s="692"/>
      <c r="C221" s="693"/>
      <c r="D221" s="694"/>
      <c r="E221" s="695"/>
      <c r="F221" s="696"/>
      <c r="G221" s="697"/>
      <c r="J221" s="694"/>
      <c r="K221" s="695"/>
      <c r="L221" s="696"/>
      <c r="M221" s="697"/>
      <c r="P221" s="694"/>
      <c r="Q221" s="695"/>
      <c r="R221" s="696"/>
      <c r="S221" s="697"/>
      <c r="V221" s="694"/>
      <c r="W221" s="695"/>
      <c r="X221" s="696"/>
      <c r="Y221" s="697"/>
      <c r="AB221" s="694"/>
      <c r="AC221" s="695"/>
      <c r="AD221" s="696"/>
      <c r="AE221" s="697"/>
    </row>
    <row r="222" spans="2:31" ht="15.75">
      <c r="B222" s="692"/>
      <c r="C222" s="693"/>
      <c r="D222" s="694"/>
      <c r="E222" s="695"/>
      <c r="F222" s="696"/>
      <c r="G222" s="697"/>
      <c r="J222" s="694"/>
      <c r="K222" s="695"/>
      <c r="L222" s="696"/>
      <c r="M222" s="697"/>
      <c r="P222" s="694"/>
      <c r="Q222" s="695"/>
      <c r="R222" s="696"/>
      <c r="S222" s="697"/>
      <c r="V222" s="694"/>
      <c r="W222" s="695"/>
      <c r="X222" s="696"/>
      <c r="Y222" s="697"/>
      <c r="AB222" s="694"/>
      <c r="AC222" s="695"/>
      <c r="AD222" s="696"/>
      <c r="AE222" s="697"/>
    </row>
    <row r="223" spans="2:31" ht="15.75">
      <c r="B223" s="692"/>
      <c r="C223" s="693"/>
      <c r="D223" s="694"/>
      <c r="E223" s="695"/>
      <c r="F223" s="696"/>
      <c r="G223" s="697"/>
      <c r="J223" s="694"/>
      <c r="K223" s="695"/>
      <c r="L223" s="696"/>
      <c r="M223" s="697"/>
      <c r="P223" s="694"/>
      <c r="Q223" s="695"/>
      <c r="R223" s="696"/>
      <c r="S223" s="697"/>
      <c r="V223" s="694"/>
      <c r="W223" s="695"/>
      <c r="X223" s="696"/>
      <c r="Y223" s="697"/>
      <c r="AB223" s="694"/>
      <c r="AC223" s="695"/>
      <c r="AD223" s="696"/>
      <c r="AE223" s="697"/>
    </row>
    <row r="224" spans="2:31" ht="15.75">
      <c r="B224" s="692"/>
      <c r="C224" s="693"/>
      <c r="D224" s="694"/>
      <c r="E224" s="695"/>
      <c r="F224" s="696"/>
      <c r="G224" s="697"/>
      <c r="J224" s="694"/>
      <c r="K224" s="695"/>
      <c r="L224" s="696"/>
      <c r="M224" s="697"/>
      <c r="P224" s="694"/>
      <c r="Q224" s="695"/>
      <c r="R224" s="696"/>
      <c r="S224" s="697"/>
      <c r="V224" s="694"/>
      <c r="W224" s="695"/>
      <c r="X224" s="696"/>
      <c r="Y224" s="697"/>
      <c r="AB224" s="694"/>
      <c r="AC224" s="695"/>
      <c r="AD224" s="696"/>
      <c r="AE224" s="697"/>
    </row>
    <row r="225" spans="2:31" ht="15.75">
      <c r="B225" s="692"/>
      <c r="C225" s="693"/>
      <c r="D225" s="694"/>
      <c r="E225" s="695"/>
      <c r="F225" s="696"/>
      <c r="G225" s="697"/>
      <c r="J225" s="694"/>
      <c r="K225" s="695"/>
      <c r="L225" s="696"/>
      <c r="M225" s="697"/>
      <c r="P225" s="694"/>
      <c r="Q225" s="695"/>
      <c r="R225" s="696"/>
      <c r="S225" s="697"/>
      <c r="V225" s="694"/>
      <c r="W225" s="695"/>
      <c r="X225" s="696"/>
      <c r="Y225" s="697"/>
      <c r="AB225" s="694"/>
      <c r="AC225" s="695"/>
      <c r="AD225" s="696"/>
      <c r="AE225" s="697"/>
    </row>
    <row r="226" spans="2:31" ht="15.75">
      <c r="B226" s="692"/>
      <c r="C226" s="693"/>
      <c r="D226" s="694"/>
      <c r="E226" s="695"/>
      <c r="F226" s="696"/>
      <c r="G226" s="697"/>
      <c r="J226" s="694"/>
      <c r="K226" s="695"/>
      <c r="L226" s="696"/>
      <c r="M226" s="697"/>
      <c r="P226" s="694"/>
      <c r="Q226" s="695"/>
      <c r="R226" s="696"/>
      <c r="S226" s="697"/>
      <c r="V226" s="694"/>
      <c r="W226" s="695"/>
      <c r="X226" s="696"/>
      <c r="Y226" s="697"/>
      <c r="AB226" s="694"/>
      <c r="AC226" s="695"/>
      <c r="AD226" s="696"/>
      <c r="AE226" s="697"/>
    </row>
    <row r="227" spans="2:31" ht="15.75">
      <c r="B227" s="692"/>
      <c r="C227" s="693"/>
      <c r="D227" s="694"/>
      <c r="E227" s="695"/>
      <c r="F227" s="696"/>
      <c r="G227" s="697"/>
      <c r="J227" s="694"/>
      <c r="K227" s="695"/>
      <c r="L227" s="696"/>
      <c r="M227" s="697"/>
      <c r="P227" s="694"/>
      <c r="Q227" s="695"/>
      <c r="R227" s="696"/>
      <c r="S227" s="697"/>
      <c r="V227" s="694"/>
      <c r="W227" s="695"/>
      <c r="X227" s="696"/>
      <c r="Y227" s="697"/>
      <c r="AB227" s="694"/>
      <c r="AC227" s="695"/>
      <c r="AD227" s="696"/>
      <c r="AE227" s="697"/>
    </row>
    <row r="228" spans="2:31" ht="15.75">
      <c r="B228" s="692"/>
      <c r="C228" s="693"/>
      <c r="D228" s="694"/>
      <c r="E228" s="695"/>
      <c r="F228" s="696"/>
      <c r="G228" s="697"/>
      <c r="J228" s="694"/>
      <c r="K228" s="695"/>
      <c r="L228" s="696"/>
      <c r="M228" s="697"/>
      <c r="P228" s="694"/>
      <c r="Q228" s="695"/>
      <c r="R228" s="696"/>
      <c r="S228" s="697"/>
      <c r="V228" s="694"/>
      <c r="W228" s="695"/>
      <c r="X228" s="696"/>
      <c r="Y228" s="697"/>
      <c r="AB228" s="694"/>
      <c r="AC228" s="695"/>
      <c r="AD228" s="696"/>
      <c r="AE228" s="697"/>
    </row>
    <row r="229" spans="2:31" ht="15.75">
      <c r="B229" s="692"/>
      <c r="C229" s="693"/>
      <c r="D229" s="694"/>
      <c r="E229" s="695"/>
      <c r="F229" s="696"/>
      <c r="G229" s="697"/>
      <c r="J229" s="694"/>
      <c r="K229" s="695"/>
      <c r="L229" s="696"/>
      <c r="M229" s="697"/>
      <c r="P229" s="694"/>
      <c r="Q229" s="695"/>
      <c r="R229" s="696"/>
      <c r="S229" s="697"/>
      <c r="V229" s="694"/>
      <c r="W229" s="695"/>
      <c r="X229" s="696"/>
      <c r="Y229" s="697"/>
      <c r="AB229" s="694"/>
      <c r="AC229" s="695"/>
      <c r="AD229" s="696"/>
      <c r="AE229" s="697"/>
    </row>
    <row r="230" spans="2:31" ht="15.75">
      <c r="B230" s="692"/>
      <c r="C230" s="693"/>
      <c r="D230" s="694"/>
      <c r="E230" s="695"/>
      <c r="F230" s="696"/>
      <c r="G230" s="697"/>
      <c r="J230" s="694"/>
      <c r="K230" s="695"/>
      <c r="L230" s="696"/>
      <c r="M230" s="697"/>
      <c r="P230" s="694"/>
      <c r="Q230" s="695"/>
      <c r="R230" s="696"/>
      <c r="S230" s="697"/>
      <c r="V230" s="694"/>
      <c r="W230" s="695"/>
      <c r="X230" s="696"/>
      <c r="Y230" s="697"/>
      <c r="AB230" s="694"/>
      <c r="AC230" s="695"/>
      <c r="AD230" s="696"/>
      <c r="AE230" s="697"/>
    </row>
    <row r="231" spans="2:31" ht="15.75">
      <c r="B231" s="692"/>
      <c r="C231" s="693"/>
      <c r="D231" s="694"/>
      <c r="E231" s="695"/>
      <c r="F231" s="696"/>
      <c r="G231" s="697"/>
      <c r="J231" s="694"/>
      <c r="K231" s="695"/>
      <c r="L231" s="696"/>
      <c r="M231" s="697"/>
      <c r="P231" s="694"/>
      <c r="Q231" s="695"/>
      <c r="R231" s="696"/>
      <c r="S231" s="697"/>
      <c r="V231" s="694"/>
      <c r="W231" s="695"/>
      <c r="X231" s="696"/>
      <c r="Y231" s="697"/>
      <c r="AB231" s="694"/>
      <c r="AC231" s="695"/>
      <c r="AD231" s="696"/>
      <c r="AE231" s="697"/>
    </row>
    <row r="232" spans="2:31" ht="15.75">
      <c r="B232" s="692"/>
      <c r="C232" s="693"/>
      <c r="D232" s="694"/>
      <c r="E232" s="695"/>
      <c r="F232" s="696"/>
      <c r="G232" s="697"/>
      <c r="J232" s="694"/>
      <c r="K232" s="695"/>
      <c r="L232" s="696"/>
      <c r="M232" s="697"/>
      <c r="P232" s="694"/>
      <c r="Q232" s="695"/>
      <c r="R232" s="696"/>
      <c r="S232" s="697"/>
      <c r="V232" s="694"/>
      <c r="W232" s="695"/>
      <c r="X232" s="696"/>
      <c r="Y232" s="697"/>
      <c r="AB232" s="694"/>
      <c r="AC232" s="695"/>
      <c r="AD232" s="696"/>
      <c r="AE232" s="697"/>
    </row>
    <row r="233" spans="2:31" ht="15.75">
      <c r="B233" s="692"/>
      <c r="C233" s="693"/>
      <c r="D233" s="694"/>
      <c r="E233" s="695"/>
      <c r="F233" s="696"/>
      <c r="G233" s="697"/>
      <c r="J233" s="694"/>
      <c r="K233" s="695"/>
      <c r="L233" s="696"/>
      <c r="M233" s="697"/>
      <c r="P233" s="694"/>
      <c r="Q233" s="695"/>
      <c r="R233" s="696"/>
      <c r="S233" s="697"/>
      <c r="V233" s="694"/>
      <c r="W233" s="695"/>
      <c r="X233" s="696"/>
      <c r="Y233" s="697"/>
      <c r="AB233" s="694"/>
      <c r="AC233" s="695"/>
      <c r="AD233" s="696"/>
      <c r="AE233" s="697"/>
    </row>
    <row r="234" spans="2:31" ht="15.75">
      <c r="B234" s="692"/>
      <c r="C234" s="693"/>
      <c r="D234" s="694"/>
      <c r="E234" s="695"/>
      <c r="F234" s="696"/>
      <c r="G234" s="697"/>
      <c r="J234" s="694"/>
      <c r="K234" s="695"/>
      <c r="L234" s="696"/>
      <c r="M234" s="697"/>
      <c r="P234" s="694"/>
      <c r="Q234" s="695"/>
      <c r="R234" s="696"/>
      <c r="S234" s="697"/>
      <c r="V234" s="694"/>
      <c r="W234" s="695"/>
      <c r="X234" s="696"/>
      <c r="Y234" s="697"/>
      <c r="AB234" s="694"/>
      <c r="AC234" s="695"/>
      <c r="AD234" s="696"/>
      <c r="AE234" s="697"/>
    </row>
    <row r="235" spans="2:31" ht="15.75">
      <c r="B235" s="692"/>
      <c r="C235" s="693"/>
      <c r="D235" s="694"/>
      <c r="E235" s="695"/>
      <c r="F235" s="696"/>
      <c r="G235" s="697"/>
      <c r="J235" s="694"/>
      <c r="K235" s="695"/>
      <c r="L235" s="696"/>
      <c r="M235" s="697"/>
      <c r="P235" s="694"/>
      <c r="Q235" s="695"/>
      <c r="R235" s="696"/>
      <c r="S235" s="697"/>
      <c r="V235" s="694"/>
      <c r="W235" s="695"/>
      <c r="X235" s="696"/>
      <c r="Y235" s="697"/>
      <c r="AB235" s="694"/>
      <c r="AC235" s="695"/>
      <c r="AD235" s="696"/>
      <c r="AE235" s="697"/>
    </row>
    <row r="236" spans="2:31" ht="15.75">
      <c r="B236" s="692"/>
      <c r="C236" s="693"/>
      <c r="D236" s="694"/>
      <c r="E236" s="695"/>
      <c r="F236" s="696"/>
      <c r="G236" s="697"/>
      <c r="J236" s="694"/>
      <c r="K236" s="695"/>
      <c r="L236" s="696"/>
      <c r="M236" s="697"/>
      <c r="P236" s="694"/>
      <c r="Q236" s="695"/>
      <c r="R236" s="696"/>
      <c r="S236" s="697"/>
      <c r="V236" s="694"/>
      <c r="W236" s="695"/>
      <c r="X236" s="696"/>
      <c r="Y236" s="697"/>
      <c r="AB236" s="694"/>
      <c r="AC236" s="695"/>
      <c r="AD236" s="696"/>
      <c r="AE236" s="697"/>
    </row>
    <row r="237" spans="2:31" ht="15.75">
      <c r="B237" s="692"/>
      <c r="C237" s="693"/>
      <c r="D237" s="694"/>
      <c r="E237" s="695"/>
      <c r="F237" s="696"/>
      <c r="G237" s="697"/>
      <c r="J237" s="694"/>
      <c r="K237" s="695"/>
      <c r="L237" s="696"/>
      <c r="M237" s="697"/>
      <c r="P237" s="694"/>
      <c r="Q237" s="695"/>
      <c r="R237" s="696"/>
      <c r="S237" s="697"/>
      <c r="V237" s="694"/>
      <c r="W237" s="695"/>
      <c r="X237" s="696"/>
      <c r="Y237" s="697"/>
      <c r="AB237" s="694"/>
      <c r="AC237" s="695"/>
      <c r="AD237" s="696"/>
      <c r="AE237" s="697"/>
    </row>
    <row r="238" spans="2:31" ht="15.75">
      <c r="B238" s="692"/>
      <c r="C238" s="693"/>
      <c r="D238" s="694"/>
      <c r="E238" s="695"/>
      <c r="F238" s="696"/>
      <c r="G238" s="697"/>
      <c r="J238" s="694"/>
      <c r="K238" s="695"/>
      <c r="L238" s="696"/>
      <c r="M238" s="697"/>
      <c r="P238" s="694"/>
      <c r="Q238" s="695"/>
      <c r="R238" s="696"/>
      <c r="S238" s="697"/>
      <c r="V238" s="694"/>
      <c r="W238" s="695"/>
      <c r="X238" s="696"/>
      <c r="Y238" s="697"/>
      <c r="AB238" s="694"/>
      <c r="AC238" s="695"/>
      <c r="AD238" s="696"/>
      <c r="AE238" s="697"/>
    </row>
    <row r="239" spans="2:31" ht="15.75">
      <c r="B239" s="692"/>
      <c r="C239" s="693"/>
      <c r="D239" s="694"/>
      <c r="E239" s="695"/>
      <c r="F239" s="696"/>
      <c r="G239" s="697"/>
      <c r="J239" s="694"/>
      <c r="K239" s="695"/>
      <c r="L239" s="696"/>
      <c r="M239" s="697"/>
      <c r="P239" s="694"/>
      <c r="Q239" s="695"/>
      <c r="R239" s="696"/>
      <c r="S239" s="697"/>
      <c r="V239" s="694"/>
      <c r="W239" s="695"/>
      <c r="X239" s="696"/>
      <c r="Y239" s="697"/>
      <c r="AB239" s="694"/>
      <c r="AC239" s="695"/>
      <c r="AD239" s="696"/>
      <c r="AE239" s="697"/>
    </row>
    <row r="240" spans="2:31" ht="15.75">
      <c r="B240" s="692"/>
      <c r="C240" s="693"/>
      <c r="D240" s="694"/>
      <c r="E240" s="695"/>
      <c r="F240" s="696"/>
      <c r="G240" s="697"/>
      <c r="J240" s="694"/>
      <c r="K240" s="695"/>
      <c r="L240" s="696"/>
      <c r="M240" s="697"/>
      <c r="P240" s="694"/>
      <c r="Q240" s="695"/>
      <c r="R240" s="696"/>
      <c r="S240" s="697"/>
      <c r="V240" s="694"/>
      <c r="W240" s="695"/>
      <c r="X240" s="696"/>
      <c r="Y240" s="697"/>
      <c r="AB240" s="694"/>
      <c r="AC240" s="695"/>
      <c r="AD240" s="696"/>
      <c r="AE240" s="697"/>
    </row>
    <row r="241" spans="2:31" ht="15.75">
      <c r="B241" s="692"/>
      <c r="C241" s="693"/>
      <c r="D241" s="694"/>
      <c r="E241" s="695"/>
      <c r="F241" s="696"/>
      <c r="G241" s="697"/>
      <c r="J241" s="694"/>
      <c r="K241" s="695"/>
      <c r="L241" s="696"/>
      <c r="M241" s="697"/>
      <c r="P241" s="694"/>
      <c r="Q241" s="695"/>
      <c r="R241" s="696"/>
      <c r="S241" s="697"/>
      <c r="V241" s="694"/>
      <c r="W241" s="695"/>
      <c r="X241" s="696"/>
      <c r="Y241" s="697"/>
      <c r="AB241" s="694"/>
      <c r="AC241" s="695"/>
      <c r="AD241" s="696"/>
      <c r="AE241" s="697"/>
    </row>
    <row r="242" spans="2:31" ht="15.75">
      <c r="B242" s="692"/>
      <c r="C242" s="693"/>
      <c r="D242" s="694"/>
      <c r="E242" s="695"/>
      <c r="F242" s="696"/>
      <c r="G242" s="697"/>
      <c r="J242" s="694"/>
      <c r="K242" s="695"/>
      <c r="L242" s="696"/>
      <c r="M242" s="697"/>
      <c r="P242" s="694"/>
      <c r="Q242" s="695"/>
      <c r="R242" s="696"/>
      <c r="S242" s="697"/>
      <c r="V242" s="694"/>
      <c r="W242" s="695"/>
      <c r="X242" s="696"/>
      <c r="Y242" s="697"/>
      <c r="AB242" s="694"/>
      <c r="AC242" s="695"/>
      <c r="AD242" s="696"/>
      <c r="AE242" s="697"/>
    </row>
    <row r="243" spans="2:31" ht="15.75">
      <c r="B243" s="692"/>
      <c r="C243" s="693"/>
      <c r="D243" s="694"/>
      <c r="E243" s="695"/>
      <c r="F243" s="696"/>
      <c r="G243" s="697"/>
      <c r="J243" s="694"/>
      <c r="K243" s="695"/>
      <c r="L243" s="696"/>
      <c r="M243" s="697"/>
      <c r="P243" s="694"/>
      <c r="Q243" s="695"/>
      <c r="R243" s="696"/>
      <c r="S243" s="697"/>
      <c r="V243" s="694"/>
      <c r="W243" s="695"/>
      <c r="X243" s="696"/>
      <c r="Y243" s="697"/>
      <c r="AB243" s="694"/>
      <c r="AC243" s="695"/>
      <c r="AD243" s="696"/>
      <c r="AE243" s="697"/>
    </row>
    <row r="244" spans="2:31" ht="15.75">
      <c r="B244" s="692"/>
      <c r="C244" s="693"/>
      <c r="D244" s="694"/>
      <c r="E244" s="695"/>
      <c r="F244" s="696"/>
      <c r="G244" s="697"/>
      <c r="J244" s="694"/>
      <c r="K244" s="695"/>
      <c r="L244" s="696"/>
      <c r="M244" s="697"/>
      <c r="P244" s="694"/>
      <c r="Q244" s="695"/>
      <c r="R244" s="696"/>
      <c r="S244" s="697"/>
      <c r="V244" s="694"/>
      <c r="W244" s="695"/>
      <c r="X244" s="696"/>
      <c r="Y244" s="697"/>
      <c r="AB244" s="694"/>
      <c r="AC244" s="695"/>
      <c r="AD244" s="696"/>
      <c r="AE244" s="697"/>
    </row>
    <row r="245" spans="2:31" ht="15.75">
      <c r="B245" s="692"/>
      <c r="C245" s="693"/>
      <c r="D245" s="694"/>
      <c r="E245" s="695"/>
      <c r="F245" s="696"/>
      <c r="G245" s="697"/>
      <c r="J245" s="694"/>
      <c r="K245" s="695"/>
      <c r="L245" s="696"/>
      <c r="M245" s="697"/>
      <c r="P245" s="694"/>
      <c r="Q245" s="695"/>
      <c r="R245" s="696"/>
      <c r="S245" s="697"/>
      <c r="V245" s="694"/>
      <c r="W245" s="695"/>
      <c r="X245" s="696"/>
      <c r="Y245" s="697"/>
      <c r="AB245" s="694"/>
      <c r="AC245" s="695"/>
      <c r="AD245" s="696"/>
      <c r="AE245" s="697"/>
    </row>
    <row r="246" spans="2:31" ht="15.75">
      <c r="B246" s="692"/>
      <c r="C246" s="693"/>
      <c r="D246" s="694"/>
      <c r="E246" s="695"/>
      <c r="F246" s="696"/>
      <c r="G246" s="697"/>
      <c r="J246" s="694"/>
      <c r="K246" s="695"/>
      <c r="L246" s="696"/>
      <c r="M246" s="697"/>
      <c r="P246" s="694"/>
      <c r="Q246" s="695"/>
      <c r="R246" s="696"/>
      <c r="S246" s="697"/>
      <c r="V246" s="694"/>
      <c r="W246" s="695"/>
      <c r="X246" s="696"/>
      <c r="Y246" s="697"/>
      <c r="AB246" s="694"/>
      <c r="AC246" s="695"/>
      <c r="AD246" s="696"/>
      <c r="AE246" s="697"/>
    </row>
    <row r="247" spans="2:31" ht="15.75">
      <c r="B247" s="692"/>
      <c r="C247" s="693"/>
      <c r="D247" s="694"/>
      <c r="E247" s="695"/>
      <c r="F247" s="696"/>
      <c r="G247" s="697"/>
      <c r="J247" s="694"/>
      <c r="K247" s="695"/>
      <c r="L247" s="696"/>
      <c r="M247" s="697"/>
      <c r="P247" s="694"/>
      <c r="Q247" s="695"/>
      <c r="R247" s="696"/>
      <c r="S247" s="697"/>
      <c r="V247" s="694"/>
      <c r="W247" s="695"/>
      <c r="X247" s="696"/>
      <c r="Y247" s="697"/>
      <c r="AB247" s="694"/>
      <c r="AC247" s="695"/>
      <c r="AD247" s="696"/>
      <c r="AE247" s="697"/>
    </row>
    <row r="248" spans="2:31" ht="15.75">
      <c r="B248" s="692"/>
      <c r="C248" s="693"/>
      <c r="D248" s="694"/>
      <c r="E248" s="695"/>
      <c r="F248" s="696"/>
      <c r="G248" s="697"/>
      <c r="J248" s="694"/>
      <c r="K248" s="695"/>
      <c r="L248" s="696"/>
      <c r="M248" s="697"/>
      <c r="P248" s="694"/>
      <c r="Q248" s="695"/>
      <c r="R248" s="696"/>
      <c r="S248" s="697"/>
      <c r="V248" s="694"/>
      <c r="W248" s="695"/>
      <c r="X248" s="696"/>
      <c r="Y248" s="697"/>
      <c r="AB248" s="694"/>
      <c r="AC248" s="695"/>
      <c r="AD248" s="696"/>
      <c r="AE248" s="697"/>
    </row>
    <row r="249" spans="2:31" ht="15.75">
      <c r="B249" s="692"/>
      <c r="C249" s="693"/>
      <c r="D249" s="694"/>
      <c r="E249" s="695"/>
      <c r="F249" s="696"/>
      <c r="G249" s="697"/>
      <c r="J249" s="694"/>
      <c r="K249" s="695"/>
      <c r="L249" s="696"/>
      <c r="M249" s="697"/>
      <c r="P249" s="694"/>
      <c r="Q249" s="695"/>
      <c r="R249" s="696"/>
      <c r="S249" s="697"/>
      <c r="V249" s="694"/>
      <c r="W249" s="695"/>
      <c r="X249" s="696"/>
      <c r="Y249" s="697"/>
      <c r="AB249" s="694"/>
      <c r="AC249" s="695"/>
      <c r="AD249" s="696"/>
      <c r="AE249" s="697"/>
    </row>
    <row r="250" spans="2:31" ht="15.75">
      <c r="B250" s="692"/>
      <c r="C250" s="693"/>
      <c r="D250" s="694"/>
      <c r="E250" s="695"/>
      <c r="F250" s="696"/>
      <c r="G250" s="697"/>
      <c r="J250" s="694"/>
      <c r="K250" s="695"/>
      <c r="L250" s="696"/>
      <c r="M250" s="697"/>
      <c r="P250" s="694"/>
      <c r="Q250" s="695"/>
      <c r="R250" s="696"/>
      <c r="S250" s="697"/>
      <c r="V250" s="694"/>
      <c r="W250" s="695"/>
      <c r="X250" s="696"/>
      <c r="Y250" s="697"/>
      <c r="AB250" s="694"/>
      <c r="AC250" s="695"/>
      <c r="AD250" s="696"/>
      <c r="AE250" s="697"/>
    </row>
    <row r="251" spans="2:31" ht="15.75">
      <c r="B251" s="692"/>
      <c r="C251" s="693"/>
      <c r="D251" s="694"/>
      <c r="E251" s="695"/>
      <c r="F251" s="696"/>
      <c r="G251" s="697"/>
      <c r="J251" s="694"/>
      <c r="K251" s="695"/>
      <c r="L251" s="696"/>
      <c r="M251" s="697"/>
      <c r="P251" s="694"/>
      <c r="Q251" s="695"/>
      <c r="R251" s="696"/>
      <c r="S251" s="697"/>
      <c r="V251" s="694"/>
      <c r="W251" s="695"/>
      <c r="X251" s="696"/>
      <c r="Y251" s="697"/>
      <c r="AB251" s="694"/>
      <c r="AC251" s="695"/>
      <c r="AD251" s="696"/>
      <c r="AE251" s="697"/>
    </row>
    <row r="252" spans="2:31" ht="15.75">
      <c r="B252" s="692"/>
      <c r="C252" s="693"/>
      <c r="D252" s="694"/>
      <c r="E252" s="695"/>
      <c r="F252" s="696"/>
      <c r="G252" s="697"/>
      <c r="J252" s="694"/>
      <c r="K252" s="695"/>
      <c r="L252" s="696"/>
      <c r="M252" s="697"/>
      <c r="P252" s="694"/>
      <c r="Q252" s="695"/>
      <c r="R252" s="696"/>
      <c r="S252" s="697"/>
      <c r="V252" s="694"/>
      <c r="W252" s="695"/>
      <c r="X252" s="696"/>
      <c r="Y252" s="697"/>
      <c r="AB252" s="694"/>
      <c r="AC252" s="695"/>
      <c r="AD252" s="696"/>
      <c r="AE252" s="697"/>
    </row>
    <row r="253" spans="2:31" ht="15.75">
      <c r="B253" s="692"/>
      <c r="C253" s="693"/>
      <c r="D253" s="694"/>
      <c r="E253" s="695"/>
      <c r="F253" s="696"/>
      <c r="G253" s="697"/>
      <c r="J253" s="694"/>
      <c r="K253" s="695"/>
      <c r="L253" s="696"/>
      <c r="M253" s="697"/>
      <c r="P253" s="694"/>
      <c r="Q253" s="695"/>
      <c r="R253" s="696"/>
      <c r="S253" s="697"/>
      <c r="V253" s="694"/>
      <c r="W253" s="695"/>
      <c r="X253" s="696"/>
      <c r="Y253" s="697"/>
      <c r="AB253" s="694"/>
      <c r="AC253" s="695"/>
      <c r="AD253" s="696"/>
      <c r="AE253" s="697"/>
    </row>
    <row r="254" spans="2:31" ht="15.75">
      <c r="B254" s="692"/>
      <c r="C254" s="693"/>
      <c r="D254" s="694"/>
      <c r="E254" s="695"/>
      <c r="F254" s="696"/>
      <c r="G254" s="697"/>
      <c r="J254" s="694"/>
      <c r="K254" s="695"/>
      <c r="L254" s="696"/>
      <c r="M254" s="697"/>
      <c r="P254" s="694"/>
      <c r="Q254" s="695"/>
      <c r="R254" s="696"/>
      <c r="S254" s="697"/>
      <c r="V254" s="694"/>
      <c r="W254" s="695"/>
      <c r="X254" s="696"/>
      <c r="Y254" s="697"/>
      <c r="AB254" s="694"/>
      <c r="AC254" s="695"/>
      <c r="AD254" s="696"/>
      <c r="AE254" s="697"/>
    </row>
    <row r="255" spans="2:31" ht="15.75">
      <c r="B255" s="692"/>
      <c r="C255" s="693"/>
      <c r="D255" s="694"/>
      <c r="E255" s="695"/>
      <c r="F255" s="696"/>
      <c r="G255" s="697"/>
      <c r="J255" s="694"/>
      <c r="K255" s="695"/>
      <c r="L255" s="696"/>
      <c r="M255" s="697"/>
      <c r="P255" s="694"/>
      <c r="Q255" s="695"/>
      <c r="R255" s="696"/>
      <c r="S255" s="697"/>
      <c r="V255" s="694"/>
      <c r="W255" s="695"/>
      <c r="X255" s="696"/>
      <c r="Y255" s="697"/>
      <c r="AB255" s="694"/>
      <c r="AC255" s="695"/>
      <c r="AD255" s="696"/>
      <c r="AE255" s="697"/>
    </row>
    <row r="256" spans="2:31" ht="15.75">
      <c r="B256" s="692"/>
      <c r="C256" s="693"/>
      <c r="D256" s="694"/>
      <c r="E256" s="695"/>
      <c r="F256" s="696"/>
      <c r="G256" s="697"/>
      <c r="J256" s="694"/>
      <c r="K256" s="695"/>
      <c r="L256" s="696"/>
      <c r="M256" s="697"/>
      <c r="P256" s="694"/>
      <c r="Q256" s="695"/>
      <c r="R256" s="696"/>
      <c r="S256" s="697"/>
      <c r="V256" s="694"/>
      <c r="W256" s="695"/>
      <c r="X256" s="696"/>
      <c r="Y256" s="697"/>
      <c r="AB256" s="694"/>
      <c r="AC256" s="695"/>
      <c r="AD256" s="696"/>
      <c r="AE256" s="697"/>
    </row>
    <row r="257" spans="2:31" ht="15.75">
      <c r="B257" s="692"/>
      <c r="C257" s="693"/>
      <c r="D257" s="694"/>
      <c r="E257" s="695"/>
      <c r="F257" s="696"/>
      <c r="G257" s="697"/>
      <c r="J257" s="694"/>
      <c r="K257" s="695"/>
      <c r="L257" s="696"/>
      <c r="M257" s="697"/>
      <c r="P257" s="694"/>
      <c r="Q257" s="695"/>
      <c r="R257" s="696"/>
      <c r="S257" s="697"/>
      <c r="V257" s="694"/>
      <c r="W257" s="695"/>
      <c r="X257" s="696"/>
      <c r="Y257" s="697"/>
      <c r="AB257" s="694"/>
      <c r="AC257" s="695"/>
      <c r="AD257" s="696"/>
      <c r="AE257" s="697"/>
    </row>
    <row r="258" spans="2:31" ht="15.75">
      <c r="B258" s="692"/>
      <c r="C258" s="693"/>
      <c r="D258" s="694"/>
      <c r="E258" s="695"/>
      <c r="F258" s="696"/>
      <c r="G258" s="697"/>
      <c r="J258" s="694"/>
      <c r="K258" s="695"/>
      <c r="L258" s="696"/>
      <c r="M258" s="697"/>
      <c r="P258" s="694"/>
      <c r="Q258" s="695"/>
      <c r="R258" s="696"/>
      <c r="S258" s="697"/>
      <c r="V258" s="694"/>
      <c r="W258" s="695"/>
      <c r="X258" s="696"/>
      <c r="Y258" s="697"/>
      <c r="AB258" s="694"/>
      <c r="AC258" s="695"/>
      <c r="AD258" s="696"/>
      <c r="AE258" s="697"/>
    </row>
    <row r="259" spans="2:31" ht="15.75">
      <c r="B259" s="692"/>
      <c r="C259" s="693"/>
      <c r="D259" s="694"/>
      <c r="E259" s="695"/>
      <c r="F259" s="696"/>
      <c r="G259" s="697"/>
      <c r="J259" s="694"/>
      <c r="K259" s="695"/>
      <c r="L259" s="696"/>
      <c r="M259" s="697"/>
      <c r="P259" s="694"/>
      <c r="Q259" s="695"/>
      <c r="R259" s="696"/>
      <c r="S259" s="697"/>
      <c r="V259" s="694"/>
      <c r="W259" s="695"/>
      <c r="X259" s="696"/>
      <c r="Y259" s="697"/>
      <c r="AB259" s="694"/>
      <c r="AC259" s="695"/>
      <c r="AD259" s="696"/>
      <c r="AE259" s="697"/>
    </row>
    <row r="260" spans="2:31" ht="15.75">
      <c r="B260" s="692"/>
      <c r="C260" s="693"/>
      <c r="D260" s="694"/>
      <c r="E260" s="695"/>
      <c r="F260" s="696"/>
      <c r="G260" s="697"/>
      <c r="J260" s="694"/>
      <c r="K260" s="695"/>
      <c r="L260" s="696"/>
      <c r="M260" s="697"/>
      <c r="P260" s="694"/>
      <c r="Q260" s="695"/>
      <c r="R260" s="696"/>
      <c r="S260" s="697"/>
      <c r="V260" s="694"/>
      <c r="W260" s="695"/>
      <c r="X260" s="696"/>
      <c r="Y260" s="697"/>
      <c r="AB260" s="694"/>
      <c r="AC260" s="695"/>
      <c r="AD260" s="696"/>
      <c r="AE260" s="697"/>
    </row>
    <row r="261" spans="2:31" ht="15.75">
      <c r="B261" s="692"/>
      <c r="C261" s="693"/>
      <c r="D261" s="694"/>
      <c r="E261" s="695"/>
      <c r="F261" s="696"/>
      <c r="G261" s="697"/>
      <c r="J261" s="694"/>
      <c r="K261" s="695"/>
      <c r="L261" s="696"/>
      <c r="M261" s="697"/>
      <c r="P261" s="694"/>
      <c r="Q261" s="695"/>
      <c r="R261" s="696"/>
      <c r="S261" s="697"/>
      <c r="V261" s="694"/>
      <c r="W261" s="695"/>
      <c r="X261" s="696"/>
      <c r="Y261" s="697"/>
      <c r="AB261" s="694"/>
      <c r="AC261" s="695"/>
      <c r="AD261" s="696"/>
      <c r="AE261" s="697"/>
    </row>
    <row r="262" spans="2:31" ht="15.75">
      <c r="B262" s="692"/>
      <c r="C262" s="693"/>
      <c r="D262" s="694"/>
      <c r="E262" s="695"/>
      <c r="F262" s="696"/>
      <c r="G262" s="697"/>
      <c r="J262" s="694"/>
      <c r="K262" s="695"/>
      <c r="L262" s="696"/>
      <c r="M262" s="697"/>
      <c r="P262" s="694"/>
      <c r="Q262" s="695"/>
      <c r="R262" s="696"/>
      <c r="S262" s="697"/>
      <c r="V262" s="694"/>
      <c r="W262" s="695"/>
      <c r="X262" s="696"/>
      <c r="Y262" s="697"/>
      <c r="AB262" s="694"/>
      <c r="AC262" s="695"/>
      <c r="AD262" s="696"/>
      <c r="AE262" s="697"/>
    </row>
    <row r="263" spans="2:31" ht="15.75">
      <c r="B263" s="692"/>
      <c r="C263" s="693"/>
      <c r="D263" s="694"/>
      <c r="E263" s="695"/>
      <c r="F263" s="696"/>
      <c r="G263" s="697"/>
      <c r="J263" s="694"/>
      <c r="K263" s="695"/>
      <c r="L263" s="696"/>
      <c r="M263" s="697"/>
      <c r="P263" s="694"/>
      <c r="Q263" s="695"/>
      <c r="R263" s="696"/>
      <c r="S263" s="697"/>
      <c r="V263" s="694"/>
      <c r="W263" s="695"/>
      <c r="X263" s="696"/>
      <c r="Y263" s="697"/>
      <c r="AB263" s="694"/>
      <c r="AC263" s="695"/>
      <c r="AD263" s="696"/>
      <c r="AE263" s="697"/>
    </row>
    <row r="264" spans="2:31" ht="15.75">
      <c r="B264" s="692"/>
      <c r="C264" s="693"/>
      <c r="D264" s="694"/>
      <c r="E264" s="695"/>
      <c r="F264" s="696"/>
      <c r="G264" s="697"/>
      <c r="J264" s="694"/>
      <c r="K264" s="695"/>
      <c r="L264" s="696"/>
      <c r="M264" s="697"/>
      <c r="P264" s="694"/>
      <c r="Q264" s="695"/>
      <c r="R264" s="696"/>
      <c r="S264" s="697"/>
      <c r="V264" s="694"/>
      <c r="W264" s="695"/>
      <c r="X264" s="696"/>
      <c r="Y264" s="697"/>
      <c r="AB264" s="694"/>
      <c r="AC264" s="695"/>
      <c r="AD264" s="696"/>
      <c r="AE264" s="697"/>
    </row>
    <row r="265" spans="2:31" ht="15.75">
      <c r="B265" s="692"/>
      <c r="C265" s="693"/>
      <c r="D265" s="694"/>
      <c r="E265" s="695"/>
      <c r="F265" s="696"/>
      <c r="G265" s="697"/>
      <c r="J265" s="694"/>
      <c r="K265" s="695"/>
      <c r="L265" s="696"/>
      <c r="M265" s="697"/>
      <c r="P265" s="694"/>
      <c r="Q265" s="695"/>
      <c r="R265" s="696"/>
      <c r="S265" s="697"/>
      <c r="V265" s="694"/>
      <c r="W265" s="695"/>
      <c r="X265" s="696"/>
      <c r="Y265" s="697"/>
      <c r="AB265" s="694"/>
      <c r="AC265" s="695"/>
      <c r="AD265" s="696"/>
      <c r="AE265" s="697"/>
    </row>
    <row r="266" spans="2:31" ht="15.75">
      <c r="B266" s="692"/>
      <c r="C266" s="693"/>
      <c r="D266" s="694"/>
      <c r="E266" s="695"/>
      <c r="F266" s="696"/>
      <c r="G266" s="697"/>
      <c r="J266" s="694"/>
      <c r="K266" s="695"/>
      <c r="L266" s="696"/>
      <c r="M266" s="697"/>
      <c r="P266" s="694"/>
      <c r="Q266" s="695"/>
      <c r="R266" s="696"/>
      <c r="S266" s="697"/>
      <c r="V266" s="694"/>
      <c r="W266" s="695"/>
      <c r="X266" s="696"/>
      <c r="Y266" s="697"/>
      <c r="AB266" s="694"/>
      <c r="AC266" s="695"/>
      <c r="AD266" s="696"/>
      <c r="AE266" s="697"/>
    </row>
    <row r="267" spans="2:31" ht="15.75">
      <c r="B267" s="692"/>
      <c r="C267" s="693"/>
      <c r="D267" s="694"/>
      <c r="E267" s="695"/>
      <c r="F267" s="696"/>
      <c r="G267" s="697"/>
      <c r="J267" s="694"/>
      <c r="K267" s="695"/>
      <c r="L267" s="696"/>
      <c r="M267" s="697"/>
      <c r="P267" s="694"/>
      <c r="Q267" s="695"/>
      <c r="R267" s="696"/>
      <c r="S267" s="697"/>
      <c r="V267" s="694"/>
      <c r="W267" s="695"/>
      <c r="X267" s="696"/>
      <c r="Y267" s="697"/>
      <c r="AB267" s="694"/>
      <c r="AC267" s="695"/>
      <c r="AD267" s="696"/>
      <c r="AE267" s="697"/>
    </row>
    <row r="268" spans="2:31" ht="15.75">
      <c r="B268" s="692"/>
      <c r="C268" s="693"/>
      <c r="D268" s="694"/>
      <c r="E268" s="695"/>
      <c r="F268" s="696"/>
      <c r="G268" s="697"/>
      <c r="J268" s="694"/>
      <c r="K268" s="695"/>
      <c r="L268" s="696"/>
      <c r="M268" s="697"/>
      <c r="P268" s="694"/>
      <c r="Q268" s="695"/>
      <c r="R268" s="696"/>
      <c r="S268" s="697"/>
      <c r="V268" s="694"/>
      <c r="W268" s="695"/>
      <c r="X268" s="696"/>
      <c r="Y268" s="697"/>
      <c r="AB268" s="694"/>
      <c r="AC268" s="695"/>
      <c r="AD268" s="696"/>
      <c r="AE268" s="697"/>
    </row>
    <row r="269" spans="2:31" ht="15.75">
      <c r="B269" s="692"/>
      <c r="C269" s="693"/>
      <c r="D269" s="694"/>
      <c r="E269" s="695"/>
      <c r="F269" s="696"/>
      <c r="G269" s="697"/>
      <c r="J269" s="694"/>
      <c r="K269" s="695"/>
      <c r="L269" s="696"/>
      <c r="M269" s="697"/>
      <c r="P269" s="694"/>
      <c r="Q269" s="695"/>
      <c r="R269" s="696"/>
      <c r="S269" s="697"/>
      <c r="V269" s="694"/>
      <c r="W269" s="695"/>
      <c r="X269" s="696"/>
      <c r="Y269" s="697"/>
      <c r="AB269" s="694"/>
      <c r="AC269" s="695"/>
      <c r="AD269" s="696"/>
      <c r="AE269" s="697"/>
    </row>
    <row r="270" spans="2:31" ht="15.75">
      <c r="B270" s="692"/>
      <c r="C270" s="693"/>
      <c r="D270" s="694"/>
      <c r="E270" s="695"/>
      <c r="F270" s="696"/>
      <c r="G270" s="697"/>
      <c r="J270" s="694"/>
      <c r="K270" s="695"/>
      <c r="L270" s="696"/>
      <c r="M270" s="697"/>
      <c r="P270" s="694"/>
      <c r="Q270" s="695"/>
      <c r="R270" s="696"/>
      <c r="S270" s="697"/>
      <c r="V270" s="694"/>
      <c r="W270" s="695"/>
      <c r="X270" s="696"/>
      <c r="Y270" s="697"/>
      <c r="AB270" s="694"/>
      <c r="AC270" s="695"/>
      <c r="AD270" s="696"/>
      <c r="AE270" s="697"/>
    </row>
    <row r="271" spans="2:31" ht="15.75">
      <c r="B271" s="692"/>
      <c r="C271" s="693"/>
      <c r="D271" s="694"/>
      <c r="E271" s="695"/>
      <c r="F271" s="696"/>
      <c r="G271" s="697"/>
      <c r="J271" s="694"/>
      <c r="K271" s="695"/>
      <c r="L271" s="696"/>
      <c r="M271" s="697"/>
      <c r="P271" s="694"/>
      <c r="Q271" s="695"/>
      <c r="R271" s="696"/>
      <c r="S271" s="697"/>
      <c r="V271" s="694"/>
      <c r="W271" s="695"/>
      <c r="X271" s="696"/>
      <c r="Y271" s="697"/>
      <c r="AB271" s="694"/>
      <c r="AC271" s="695"/>
      <c r="AD271" s="696"/>
      <c r="AE271" s="697"/>
    </row>
    <row r="272" spans="2:31" ht="15.75">
      <c r="B272" s="692"/>
      <c r="C272" s="693"/>
      <c r="D272" s="694"/>
      <c r="E272" s="695"/>
      <c r="F272" s="696"/>
      <c r="G272" s="697"/>
      <c r="J272" s="694"/>
      <c r="K272" s="695"/>
      <c r="L272" s="696"/>
      <c r="M272" s="697"/>
      <c r="P272" s="694"/>
      <c r="Q272" s="695"/>
      <c r="R272" s="696"/>
      <c r="S272" s="697"/>
      <c r="V272" s="694"/>
      <c r="W272" s="695"/>
      <c r="X272" s="696"/>
      <c r="Y272" s="697"/>
      <c r="AB272" s="694"/>
      <c r="AC272" s="695"/>
      <c r="AD272" s="696"/>
      <c r="AE272" s="697"/>
    </row>
    <row r="273" spans="2:31" ht="15.75">
      <c r="B273" s="692"/>
      <c r="C273" s="693"/>
      <c r="D273" s="694"/>
      <c r="E273" s="695"/>
      <c r="F273" s="696"/>
      <c r="G273" s="697"/>
      <c r="J273" s="694"/>
      <c r="K273" s="695"/>
      <c r="L273" s="696"/>
      <c r="M273" s="697"/>
      <c r="P273" s="694"/>
      <c r="Q273" s="695"/>
      <c r="R273" s="696"/>
      <c r="S273" s="697"/>
      <c r="V273" s="694"/>
      <c r="W273" s="695"/>
      <c r="X273" s="696"/>
      <c r="Y273" s="697"/>
      <c r="AB273" s="694"/>
      <c r="AC273" s="695"/>
      <c r="AD273" s="696"/>
      <c r="AE273" s="697"/>
    </row>
    <row r="274" spans="2:31" ht="15.75">
      <c r="B274" s="692"/>
      <c r="C274" s="693"/>
      <c r="D274" s="694"/>
      <c r="E274" s="695"/>
      <c r="F274" s="696"/>
      <c r="G274" s="697"/>
      <c r="J274" s="694"/>
      <c r="K274" s="695"/>
      <c r="L274" s="696"/>
      <c r="M274" s="697"/>
      <c r="P274" s="694"/>
      <c r="Q274" s="695"/>
      <c r="R274" s="696"/>
      <c r="S274" s="697"/>
      <c r="V274" s="694"/>
      <c r="W274" s="695"/>
      <c r="X274" s="696"/>
      <c r="Y274" s="697"/>
      <c r="AB274" s="694"/>
      <c r="AC274" s="695"/>
      <c r="AD274" s="696"/>
      <c r="AE274" s="697"/>
    </row>
    <row r="275" spans="2:31" ht="15.75">
      <c r="B275" s="692"/>
      <c r="C275" s="693"/>
      <c r="D275" s="694"/>
      <c r="E275" s="695"/>
      <c r="F275" s="696"/>
      <c r="G275" s="697"/>
      <c r="J275" s="694"/>
      <c r="K275" s="695"/>
      <c r="L275" s="696"/>
      <c r="M275" s="697"/>
      <c r="P275" s="694"/>
      <c r="Q275" s="695"/>
      <c r="R275" s="696"/>
      <c r="S275" s="697"/>
      <c r="V275" s="694"/>
      <c r="W275" s="695"/>
      <c r="X275" s="696"/>
      <c r="Y275" s="697"/>
      <c r="AB275" s="694"/>
      <c r="AC275" s="695"/>
      <c r="AD275" s="696"/>
      <c r="AE275" s="697"/>
    </row>
    <row r="276" spans="2:31" ht="15.75">
      <c r="B276" s="692"/>
      <c r="C276" s="693"/>
      <c r="D276" s="694"/>
      <c r="E276" s="695"/>
      <c r="F276" s="696"/>
      <c r="G276" s="697"/>
      <c r="J276" s="694"/>
      <c r="K276" s="695"/>
      <c r="L276" s="696"/>
      <c r="M276" s="697"/>
      <c r="P276" s="694"/>
      <c r="Q276" s="695"/>
      <c r="R276" s="696"/>
      <c r="S276" s="697"/>
      <c r="V276" s="694"/>
      <c r="W276" s="695"/>
      <c r="X276" s="696"/>
      <c r="Y276" s="697"/>
      <c r="AB276" s="694"/>
      <c r="AC276" s="695"/>
      <c r="AD276" s="696"/>
      <c r="AE276" s="697"/>
    </row>
    <row r="277" spans="2:31" ht="15.75">
      <c r="B277" s="692"/>
      <c r="C277" s="693"/>
      <c r="D277" s="694"/>
      <c r="E277" s="695"/>
      <c r="F277" s="696"/>
      <c r="G277" s="697"/>
      <c r="J277" s="694"/>
      <c r="K277" s="695"/>
      <c r="L277" s="696"/>
      <c r="M277" s="697"/>
      <c r="P277" s="694"/>
      <c r="Q277" s="695"/>
      <c r="R277" s="696"/>
      <c r="S277" s="697"/>
      <c r="V277" s="694"/>
      <c r="W277" s="695"/>
      <c r="X277" s="696"/>
      <c r="Y277" s="697"/>
      <c r="AB277" s="694"/>
      <c r="AC277" s="695"/>
      <c r="AD277" s="696"/>
      <c r="AE277" s="697"/>
    </row>
    <row r="278" spans="2:31" ht="15.75">
      <c r="B278" s="692"/>
      <c r="C278" s="693"/>
      <c r="D278" s="694"/>
      <c r="E278" s="695"/>
      <c r="F278" s="696"/>
      <c r="G278" s="697"/>
      <c r="J278" s="694"/>
      <c r="K278" s="695"/>
      <c r="L278" s="696"/>
      <c r="M278" s="697"/>
      <c r="P278" s="694"/>
      <c r="Q278" s="695"/>
      <c r="R278" s="696"/>
      <c r="S278" s="697"/>
      <c r="V278" s="694"/>
      <c r="W278" s="695"/>
      <c r="X278" s="696"/>
      <c r="Y278" s="697"/>
      <c r="AB278" s="694"/>
      <c r="AC278" s="695"/>
      <c r="AD278" s="696"/>
      <c r="AE278" s="697"/>
    </row>
  </sheetData>
  <sheetProtection password="CA0A" sheet="1" formatCells="0" formatColumns="0" formatRows="0" insertColumns="0" insertRows="0"/>
  <mergeCells count="15">
    <mergeCell ref="CC3:CC6"/>
    <mergeCell ref="AX3:AX6"/>
    <mergeCell ref="X5:Y5"/>
    <mergeCell ref="AD5:AE5"/>
    <mergeCell ref="BI3:BI6"/>
    <mergeCell ref="BS3:BS6"/>
    <mergeCell ref="AD3:AE3"/>
    <mergeCell ref="AN3:AN6"/>
    <mergeCell ref="X3:Y3"/>
    <mergeCell ref="R3:S3"/>
    <mergeCell ref="L3:M3"/>
    <mergeCell ref="F3:G3"/>
    <mergeCell ref="F5:G5"/>
    <mergeCell ref="L5:M5"/>
    <mergeCell ref="R5:S5"/>
  </mergeCells>
  <hyperlinks>
    <hyperlink ref="AL2" location="'1.30.'!A1:D10" display="Назад"/>
    <hyperlink ref="C2" location="'1.30.'!AH2:CE9" display="'1.30.'!AH2:CE9"/>
    <hyperlink ref="BG2" location="'1.30.'!A1:D10" display="Назад"/>
    <hyperlink ref="BQ2" location="'1.30.'!A1:D10" display="Назад"/>
    <hyperlink ref="CA2" location="'1.30.'!A1:D10" display="Назад"/>
    <hyperlink ref="AV2" location="'1.30.'!A1:D10" display="Назад"/>
  </hyperlinks>
  <printOptions horizontalCentered="1"/>
  <pageMargins left="0.5118110236220472" right="0.2362204724409449" top="0.35433070866141736" bottom="0.15748031496062992" header="0.2362204724409449" footer="0.2362204724409449"/>
  <pageSetup fitToHeight="5" fitToWidth="12" horizontalDpi="600" verticalDpi="600" orientation="portrait" paperSize="9" r:id="rId1"/>
  <headerFooter alignWithMargins="0">
    <oddHeader>&amp;R&amp;8&amp;P</oddHeader>
    <oddFooter>&amp;L&amp;8&amp;F    &amp;A</oddFooter>
  </headerFooter>
  <rowBreaks count="3" manualBreakCount="3">
    <brk id="76" max="255" man="1"/>
    <brk id="128" max="255" man="1"/>
    <brk id="177" max="255" man="1"/>
  </rowBreaks>
  <colBreaks count="4" manualBreakCount="4">
    <brk id="8" max="65535" man="1"/>
    <brk id="14" max="65535" man="1"/>
    <brk id="20" max="65535" man="1"/>
    <brk id="26" max="65535" man="1"/>
  </colBreaks>
  <ignoredErrors>
    <ignoredError sqref="AH9 AN9 G10 M10 S10 Y10 AE10 G12:G13 M12:M13 S12:S13 Y12:Y13 AE12:AE13 G15:G19 M15:M19 S15:S19 Y15:Y19 AE15:AE19 G21:G25 M21:M25 S21:S25 Y21:Y25 AE21:AE25 G27:G29 M27:M29 S27:S29 Y27:Y29 AE27:AE29 G31 M31 S31 Y31 AE31 G33:G35 M33:M35 S33:S35 Y33:Y35 AE33:AE35 G62 M62 S62 Y62 AE62 J64:L64 P64:R64 V64:X64 AB64:AD64 G65 M65 S65 Y65 AE65 D67:F67 J67 L67 P67 R67" unlockedFormula="1"/>
    <ignoredError sqref="B10 B19 B23 B37 B45:B46 B56:B60 B62" numberStoredAsText="1"/>
    <ignoredError sqref="B15:B18 B27 B29 B31 B33 B42:B43 B51 B53 B67" twoDigitTextYear="1"/>
    <ignoredError sqref="D28:F28 J28:L28 P28:R28 V28:X28 AB28:AD28 D30:E30 J30:K30 P30:Q30 V30:W30 AB30:AC30 D32:F32 J32:L32 P32:R32 V32:X32 AB32:AD32 D34:F34 J34:L34 P34:R34 V34:X34 AB34:AD34" formula="1"/>
    <ignoredError sqref="G30 M30 S30 Y30 AE30 G32 M32 S32 Y32 AE32 K67 Q67" formula="1" unlockedFormula="1"/>
    <ignoredError sqref="K67 Q67" formulaRange="1" unlocked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49">
    <pageSetUpPr fitToPage="1"/>
  </sheetPr>
  <dimension ref="A1:M40"/>
  <sheetViews>
    <sheetView zoomScaleSheetLayoutView="75" zoomScalePageLayoutView="0" workbookViewId="0" topLeftCell="A1">
      <selection activeCell="A20" sqref="A20:M20"/>
    </sheetView>
  </sheetViews>
  <sheetFormatPr defaultColWidth="9.140625" defaultRowHeight="11.25"/>
  <cols>
    <col min="1" max="1" width="15.57421875" style="0" customWidth="1"/>
    <col min="2" max="3" width="12.00390625" style="0" customWidth="1"/>
    <col min="4" max="4" width="9.7109375" style="0" customWidth="1"/>
    <col min="5" max="5" width="12.00390625" style="0" customWidth="1"/>
    <col min="6" max="6" width="9.7109375" style="0" customWidth="1"/>
    <col min="7" max="7" width="10.421875" style="0" customWidth="1"/>
    <col min="8" max="8" width="12.00390625" style="0" customWidth="1"/>
    <col min="9" max="9" width="10.140625" style="0" customWidth="1"/>
    <col min="10" max="10" width="10.28125" style="0" customWidth="1"/>
    <col min="11" max="11" width="10.7109375" style="0" customWidth="1"/>
    <col min="12" max="12" width="10.421875" style="0" customWidth="1"/>
    <col min="13" max="13" width="11.28125" style="0" customWidth="1"/>
  </cols>
  <sheetData>
    <row r="1" ht="11.25">
      <c r="M1" s="7" t="s">
        <v>29</v>
      </c>
    </row>
    <row r="2" spans="1:13" s="20" customFormat="1" ht="33" customHeight="1">
      <c r="A2" s="987" t="s">
        <v>27</v>
      </c>
      <c r="B2" s="987"/>
      <c r="C2" s="987"/>
      <c r="D2" s="987"/>
      <c r="E2" s="987"/>
      <c r="F2" s="987"/>
      <c r="G2" s="987"/>
      <c r="H2" s="987"/>
      <c r="I2" s="987"/>
      <c r="J2" s="987"/>
      <c r="K2" s="987"/>
      <c r="L2" s="987"/>
      <c r="M2" s="987"/>
    </row>
    <row r="4" spans="2:6" ht="11.25">
      <c r="B4" s="4" t="s">
        <v>179</v>
      </c>
      <c r="C4" s="4" t="s">
        <v>68</v>
      </c>
      <c r="D4" s="4" t="s">
        <v>69</v>
      </c>
      <c r="E4" s="4" t="s">
        <v>166</v>
      </c>
      <c r="F4" s="4" t="s">
        <v>165</v>
      </c>
    </row>
    <row r="5" spans="2:6" ht="11.25">
      <c r="B5" s="5">
        <f>'P2.1'!H27</f>
        <v>0</v>
      </c>
      <c r="C5" s="5">
        <f>'P2.1'!H38</f>
        <v>0</v>
      </c>
      <c r="D5" s="5">
        <f>'P2.1'!H39</f>
        <v>0</v>
      </c>
      <c r="E5" s="5">
        <f>'P2.1'!H44</f>
        <v>0</v>
      </c>
      <c r="F5" s="5">
        <f>SUM(B5:E5)</f>
        <v>0</v>
      </c>
    </row>
    <row r="6" spans="2:6" ht="11.25">
      <c r="B6" s="1"/>
      <c r="C6" s="1"/>
      <c r="D6" s="1"/>
      <c r="E6" s="1"/>
      <c r="F6" s="1"/>
    </row>
    <row r="7" spans="1:2" ht="11.25" hidden="1">
      <c r="A7" s="1"/>
      <c r="B7" s="1"/>
    </row>
    <row r="8" spans="1:13" s="20" customFormat="1" ht="37.5" customHeight="1">
      <c r="A8" s="988" t="s">
        <v>177</v>
      </c>
      <c r="B8" s="988"/>
      <c r="C8" s="988"/>
      <c r="D8" s="988"/>
      <c r="E8" s="988"/>
      <c r="F8" s="988"/>
      <c r="G8" s="988"/>
      <c r="H8" s="988"/>
      <c r="I8" s="988"/>
      <c r="J8" s="988"/>
      <c r="K8" s="988"/>
      <c r="L8" s="988"/>
      <c r="M8" s="988"/>
    </row>
    <row r="10" spans="1:6" ht="11.25">
      <c r="A10" s="1"/>
      <c r="B10" s="4" t="s">
        <v>179</v>
      </c>
      <c r="C10" s="4" t="s">
        <v>68</v>
      </c>
      <c r="D10" s="4" t="s">
        <v>69</v>
      </c>
      <c r="E10" s="4" t="s">
        <v>166</v>
      </c>
      <c r="F10" s="4" t="s">
        <v>165</v>
      </c>
    </row>
    <row r="11" spans="2:6" ht="11.25">
      <c r="B11" s="5" t="e">
        <f>'P2.2'!#REF!</f>
        <v>#REF!</v>
      </c>
      <c r="C11" s="5" t="e">
        <f>'P2.2'!#REF!</f>
        <v>#REF!</v>
      </c>
      <c r="D11" s="5" t="e">
        <f>'P2.2'!#REF!</f>
        <v>#REF!</v>
      </c>
      <c r="E11" s="5" t="e">
        <f>'P2.2'!#REF!</f>
        <v>#REF!</v>
      </c>
      <c r="F11" s="5" t="e">
        <f>SUM(B11:E11)</f>
        <v>#REF!</v>
      </c>
    </row>
    <row r="13" ht="11.25" hidden="1"/>
    <row r="14" spans="1:13" s="20" customFormat="1" ht="16.5">
      <c r="A14" s="988" t="s">
        <v>54</v>
      </c>
      <c r="B14" s="988"/>
      <c r="C14" s="988"/>
      <c r="D14" s="988"/>
      <c r="E14" s="988"/>
      <c r="F14" s="988"/>
      <c r="G14" s="988"/>
      <c r="H14" s="988"/>
      <c r="I14" s="988"/>
      <c r="J14" s="988"/>
      <c r="K14" s="988"/>
      <c r="L14" s="988"/>
      <c r="M14" s="988"/>
    </row>
    <row r="16" spans="2:6" ht="11.25">
      <c r="B16" s="4" t="s">
        <v>179</v>
      </c>
      <c r="C16" s="4" t="s">
        <v>68</v>
      </c>
      <c r="D16" s="4" t="s">
        <v>69</v>
      </c>
      <c r="E16" s="4" t="s">
        <v>166</v>
      </c>
      <c r="F16" s="4" t="s">
        <v>165</v>
      </c>
    </row>
    <row r="17" spans="2:6" ht="11.25">
      <c r="B17" s="5" t="e">
        <f>B5+B11</f>
        <v>#REF!</v>
      </c>
      <c r="C17" s="5" t="e">
        <f>C5+C11</f>
        <v>#REF!</v>
      </c>
      <c r="D17" s="5" t="e">
        <f>D5+D11</f>
        <v>#REF!</v>
      </c>
      <c r="E17" s="5" t="e">
        <f>E5+E11</f>
        <v>#REF!</v>
      </c>
      <c r="F17" s="5" t="e">
        <f>SUM(B17:E17)</f>
        <v>#REF!</v>
      </c>
    </row>
    <row r="19" ht="11.25" hidden="1"/>
    <row r="20" spans="1:13" s="20" customFormat="1" ht="16.5">
      <c r="A20" s="988" t="s">
        <v>110</v>
      </c>
      <c r="B20" s="988"/>
      <c r="C20" s="988"/>
      <c r="D20" s="988"/>
      <c r="E20" s="988"/>
      <c r="F20" s="988"/>
      <c r="G20" s="988"/>
      <c r="H20" s="988"/>
      <c r="I20" s="988"/>
      <c r="J20" s="988"/>
      <c r="K20" s="988"/>
      <c r="L20" s="988"/>
      <c r="M20" s="988"/>
    </row>
    <row r="22" spans="1:13" ht="38.25" customHeight="1">
      <c r="A22" s="4"/>
      <c r="B22" s="4"/>
      <c r="C22" s="6"/>
      <c r="D22" s="989" t="s">
        <v>107</v>
      </c>
      <c r="E22" s="989"/>
      <c r="F22" s="989" t="s">
        <v>178</v>
      </c>
      <c r="G22" s="989"/>
      <c r="H22" s="989" t="s">
        <v>108</v>
      </c>
      <c r="I22" s="989"/>
      <c r="J22" s="989" t="s">
        <v>109</v>
      </c>
      <c r="K22" s="989"/>
      <c r="L22" s="989" t="s">
        <v>47</v>
      </c>
      <c r="M22" s="989"/>
    </row>
    <row r="23" spans="1:13" ht="11.25">
      <c r="A23" s="4"/>
      <c r="B23" s="12">
        <f>БазовыйПериод</f>
        <v>2015</v>
      </c>
      <c r="C23" s="4">
        <f>ПериодРегулирования</f>
        <v>2016</v>
      </c>
      <c r="D23" s="12">
        <f>БазовыйПериод</f>
        <v>2015</v>
      </c>
      <c r="E23" s="4">
        <f>ПериодРегулирования</f>
        <v>2016</v>
      </c>
      <c r="F23" s="12">
        <f>БазовыйПериод</f>
        <v>2015</v>
      </c>
      <c r="G23" s="4">
        <f>ПериодРегулирования</f>
        <v>2016</v>
      </c>
      <c r="H23" s="12">
        <f>БазовыйПериод</f>
        <v>2015</v>
      </c>
      <c r="I23" s="4">
        <f>ПериодРегулирования</f>
        <v>2016</v>
      </c>
      <c r="J23" s="12">
        <f>БазовыйПериод</f>
        <v>2015</v>
      </c>
      <c r="K23" s="4">
        <f>ПериодРегулирования</f>
        <v>2016</v>
      </c>
      <c r="L23" s="12">
        <f>БазовыйПериод</f>
        <v>2015</v>
      </c>
      <c r="M23" s="4">
        <f>ПериодРегулирования</f>
        <v>2016</v>
      </c>
    </row>
    <row r="24" spans="1:13" ht="11.25">
      <c r="A24" s="2" t="s">
        <v>101</v>
      </c>
      <c r="B24" s="5" t="e">
        <f>#REF!</f>
        <v>#REF!</v>
      </c>
      <c r="C24" s="5" t="e">
        <f>#REF!-#REF!</f>
        <v>#REF!</v>
      </c>
      <c r="D24" s="5" t="e">
        <f>D25+D26+D27+D28</f>
        <v>#REF!</v>
      </c>
      <c r="E24" s="5" t="e">
        <f>E25+E26+E27+E28</f>
        <v>#REF!</v>
      </c>
      <c r="F24" s="5" t="e">
        <f>F25+F26+F27+F28</f>
        <v>#REF!</v>
      </c>
      <c r="G24" s="5" t="e">
        <f>G25+G26+G27+G28</f>
        <v>#REF!</v>
      </c>
      <c r="H24" s="9"/>
      <c r="I24" s="9"/>
      <c r="J24" s="9"/>
      <c r="K24" s="17" t="e">
        <f>K25+K26+K27+K28</f>
        <v>#REF!</v>
      </c>
      <c r="L24" s="5" t="e">
        <f>B24-D24</f>
        <v>#REF!</v>
      </c>
      <c r="M24" s="21" t="e">
        <f>C24-E24</f>
        <v>#REF!</v>
      </c>
    </row>
    <row r="25" spans="1:13" ht="11.25">
      <c r="A25" s="2" t="s">
        <v>179</v>
      </c>
      <c r="B25" s="5" t="e">
        <f aca="true" t="shared" si="0" ref="B25:C28">D25+L25</f>
        <v>#REF!</v>
      </c>
      <c r="C25" s="5" t="e">
        <f t="shared" si="0"/>
        <v>#REF!</v>
      </c>
      <c r="D25" s="5" t="e">
        <f aca="true" t="shared" si="1" ref="D25:E28">F25</f>
        <v>#REF!</v>
      </c>
      <c r="E25" s="5" t="e">
        <f t="shared" si="1"/>
        <v>#REF!</v>
      </c>
      <c r="F25" s="10" t="e">
        <f>#REF!</f>
        <v>#REF!</v>
      </c>
      <c r="G25" s="5" t="e">
        <f>#REF!</f>
        <v>#REF!</v>
      </c>
      <c r="H25" s="9"/>
      <c r="I25" s="9"/>
      <c r="J25" s="9"/>
      <c r="K25" s="17" t="e">
        <f>#REF!</f>
        <v>#REF!</v>
      </c>
      <c r="L25" s="5" t="e">
        <f>L24*B17/F17</f>
        <v>#REF!</v>
      </c>
      <c r="M25" s="5" t="e">
        <f>M24*B17/F17</f>
        <v>#REF!</v>
      </c>
    </row>
    <row r="26" spans="1:13" ht="11.25">
      <c r="A26" s="2" t="s">
        <v>167</v>
      </c>
      <c r="B26" s="5" t="e">
        <f t="shared" si="0"/>
        <v>#REF!</v>
      </c>
      <c r="C26" s="5" t="e">
        <f t="shared" si="0"/>
        <v>#REF!</v>
      </c>
      <c r="D26" s="5" t="e">
        <f t="shared" si="1"/>
        <v>#REF!</v>
      </c>
      <c r="E26" s="5" t="e">
        <f t="shared" si="1"/>
        <v>#REF!</v>
      </c>
      <c r="F26" s="10" t="e">
        <f>#REF!</f>
        <v>#REF!</v>
      </c>
      <c r="G26" s="5" t="e">
        <f>#REF!</f>
        <v>#REF!</v>
      </c>
      <c r="H26" s="9"/>
      <c r="I26" s="9"/>
      <c r="J26" s="9"/>
      <c r="K26" s="17" t="e">
        <f>#REF!</f>
        <v>#REF!</v>
      </c>
      <c r="L26" s="5" t="e">
        <f>L24*C17/F17</f>
        <v>#REF!</v>
      </c>
      <c r="M26" s="5" t="e">
        <f>M24*C17/F17</f>
        <v>#REF!</v>
      </c>
    </row>
    <row r="27" spans="1:13" ht="11.25">
      <c r="A27" s="2" t="s">
        <v>168</v>
      </c>
      <c r="B27" s="5" t="e">
        <f t="shared" si="0"/>
        <v>#REF!</v>
      </c>
      <c r="C27" s="5" t="e">
        <f t="shared" si="0"/>
        <v>#REF!</v>
      </c>
      <c r="D27" s="5" t="e">
        <f t="shared" si="1"/>
        <v>#REF!</v>
      </c>
      <c r="E27" s="5" t="e">
        <f t="shared" si="1"/>
        <v>#REF!</v>
      </c>
      <c r="F27" s="10" t="e">
        <f>#REF!</f>
        <v>#REF!</v>
      </c>
      <c r="G27" s="5" t="e">
        <f>#REF!</f>
        <v>#REF!</v>
      </c>
      <c r="H27" s="9"/>
      <c r="I27" s="9"/>
      <c r="J27" s="9"/>
      <c r="K27" s="17" t="e">
        <f>#REF!</f>
        <v>#REF!</v>
      </c>
      <c r="L27" s="5" t="e">
        <f>L24*D17/F17</f>
        <v>#REF!</v>
      </c>
      <c r="M27" s="21" t="e">
        <f>M24*D17/F17</f>
        <v>#REF!</v>
      </c>
    </row>
    <row r="28" spans="1:13" ht="11.25">
      <c r="A28" s="2" t="s">
        <v>166</v>
      </c>
      <c r="B28" s="5" t="e">
        <f t="shared" si="0"/>
        <v>#REF!</v>
      </c>
      <c r="C28" s="5" t="e">
        <f t="shared" si="0"/>
        <v>#REF!</v>
      </c>
      <c r="D28" s="5" t="e">
        <f t="shared" si="1"/>
        <v>#REF!</v>
      </c>
      <c r="E28" s="5" t="e">
        <f t="shared" si="1"/>
        <v>#REF!</v>
      </c>
      <c r="F28" s="10" t="e">
        <f>#REF!</f>
        <v>#REF!</v>
      </c>
      <c r="G28" s="5" t="e">
        <f>#REF!</f>
        <v>#REF!</v>
      </c>
      <c r="H28" s="9"/>
      <c r="I28" s="9"/>
      <c r="J28" s="9"/>
      <c r="K28" s="17" t="e">
        <f>#REF!</f>
        <v>#REF!</v>
      </c>
      <c r="L28" s="5" t="e">
        <f>L24*E17/F17</f>
        <v>#REF!</v>
      </c>
      <c r="M28" s="5" t="e">
        <f>M24*E17/F17</f>
        <v>#REF!</v>
      </c>
    </row>
    <row r="30" spans="1:13" ht="11.25">
      <c r="A30" s="2" t="s">
        <v>52</v>
      </c>
      <c r="B30" s="5" t="e">
        <f>#REF!</f>
        <v>#REF!</v>
      </c>
      <c r="C30" s="5" t="e">
        <f>#REF!</f>
        <v>#REF!</v>
      </c>
      <c r="D30" s="5" t="e">
        <f>D31+D32+D33+D34</f>
        <v>#REF!</v>
      </c>
      <c r="E30" s="5" t="e">
        <f>E31+E32+E33+E34</f>
        <v>#REF!</v>
      </c>
      <c r="F30" s="9"/>
      <c r="G30" s="17" t="e">
        <f>G31+G32+G33+G34</f>
        <v>#REF!</v>
      </c>
      <c r="H30" s="5" t="e">
        <f>H31+H32+H33+H34</f>
        <v>#REF!</v>
      </c>
      <c r="I30" s="5" t="e">
        <f>I31+I32+I33+I34</f>
        <v>#REF!</v>
      </c>
      <c r="J30" s="5" t="e">
        <f>J31+J32+J33+J34</f>
        <v>#REF!</v>
      </c>
      <c r="K30" s="5" t="e">
        <f>K31+K32+K33+K34</f>
        <v>#REF!</v>
      </c>
      <c r="L30" s="5" t="e">
        <f>B30-D30</f>
        <v>#REF!</v>
      </c>
      <c r="M30" s="5" t="e">
        <f>C30-E30</f>
        <v>#REF!</v>
      </c>
    </row>
    <row r="31" spans="1:13" ht="11.25">
      <c r="A31" s="2" t="s">
        <v>179</v>
      </c>
      <c r="B31" s="5" t="e">
        <f aca="true" t="shared" si="2" ref="B31:C34">D31+L31</f>
        <v>#REF!</v>
      </c>
      <c r="C31" s="5" t="e">
        <f t="shared" si="2"/>
        <v>#REF!</v>
      </c>
      <c r="D31" s="5" t="e">
        <f aca="true" t="shared" si="3" ref="D31:E34">H31+J31</f>
        <v>#REF!</v>
      </c>
      <c r="E31" s="5" t="e">
        <f t="shared" si="3"/>
        <v>#REF!</v>
      </c>
      <c r="F31" s="9"/>
      <c r="G31" s="19" t="e">
        <f>#REF!</f>
        <v>#REF!</v>
      </c>
      <c r="H31" s="10" t="e">
        <f>#REF!</f>
        <v>#REF!</v>
      </c>
      <c r="I31" s="10" t="e">
        <f>#REF!</f>
        <v>#REF!</v>
      </c>
      <c r="J31" s="10" t="e">
        <f>#REF!</f>
        <v>#REF!</v>
      </c>
      <c r="K31" s="10" t="e">
        <f>#REF!</f>
        <v>#REF!</v>
      </c>
      <c r="L31" s="5" t="e">
        <f>L30*B17/F17</f>
        <v>#REF!</v>
      </c>
      <c r="M31" s="5" t="e">
        <f>M30*B17/F17</f>
        <v>#REF!</v>
      </c>
    </row>
    <row r="32" spans="1:13" ht="11.25">
      <c r="A32" s="2" t="s">
        <v>167</v>
      </c>
      <c r="B32" s="5" t="e">
        <f t="shared" si="2"/>
        <v>#REF!</v>
      </c>
      <c r="C32" s="5" t="e">
        <f t="shared" si="2"/>
        <v>#REF!</v>
      </c>
      <c r="D32" s="5" t="e">
        <f t="shared" si="3"/>
        <v>#REF!</v>
      </c>
      <c r="E32" s="5" t="e">
        <f t="shared" si="3"/>
        <v>#REF!</v>
      </c>
      <c r="F32" s="9"/>
      <c r="G32" s="19" t="e">
        <f>#REF!</f>
        <v>#REF!</v>
      </c>
      <c r="H32" s="10" t="e">
        <f>#REF!</f>
        <v>#REF!</v>
      </c>
      <c r="I32" s="10" t="e">
        <f>#REF!</f>
        <v>#REF!</v>
      </c>
      <c r="J32" s="10" t="e">
        <f>#REF!</f>
        <v>#REF!</v>
      </c>
      <c r="K32" s="10" t="e">
        <f>#REF!</f>
        <v>#REF!</v>
      </c>
      <c r="L32" s="5" t="e">
        <f>L30*C17/F17</f>
        <v>#REF!</v>
      </c>
      <c r="M32" s="5" t="e">
        <f>M30*C17/F17</f>
        <v>#REF!</v>
      </c>
    </row>
    <row r="33" spans="1:13" ht="11.25">
      <c r="A33" s="2" t="s">
        <v>168</v>
      </c>
      <c r="B33" s="5" t="e">
        <f t="shared" si="2"/>
        <v>#REF!</v>
      </c>
      <c r="C33" s="5" t="e">
        <f t="shared" si="2"/>
        <v>#REF!</v>
      </c>
      <c r="D33" s="5" t="e">
        <f t="shared" si="3"/>
        <v>#REF!</v>
      </c>
      <c r="E33" s="5" t="e">
        <f t="shared" si="3"/>
        <v>#REF!</v>
      </c>
      <c r="F33" s="9"/>
      <c r="G33" s="19" t="e">
        <f>#REF!</f>
        <v>#REF!</v>
      </c>
      <c r="H33" s="10" t="e">
        <f>#REF!</f>
        <v>#REF!</v>
      </c>
      <c r="I33" s="10" t="e">
        <f>#REF!</f>
        <v>#REF!</v>
      </c>
      <c r="J33" s="10" t="e">
        <f>#REF!</f>
        <v>#REF!</v>
      </c>
      <c r="K33" s="10" t="e">
        <f>#REF!</f>
        <v>#REF!</v>
      </c>
      <c r="L33" s="5" t="e">
        <f>L30*D17/F17</f>
        <v>#REF!</v>
      </c>
      <c r="M33" s="5" t="e">
        <f>M30*D17/F17</f>
        <v>#REF!</v>
      </c>
    </row>
    <row r="34" spans="1:13" ht="11.25">
      <c r="A34" s="2" t="s">
        <v>166</v>
      </c>
      <c r="B34" s="5" t="e">
        <f t="shared" si="2"/>
        <v>#REF!</v>
      </c>
      <c r="C34" s="5" t="e">
        <f t="shared" si="2"/>
        <v>#REF!</v>
      </c>
      <c r="D34" s="5" t="e">
        <f t="shared" si="3"/>
        <v>#REF!</v>
      </c>
      <c r="E34" s="5" t="e">
        <f t="shared" si="3"/>
        <v>#REF!</v>
      </c>
      <c r="F34" s="9"/>
      <c r="G34" s="19" t="e">
        <f>#REF!</f>
        <v>#REF!</v>
      </c>
      <c r="H34" s="10" t="e">
        <f>#REF!</f>
        <v>#REF!</v>
      </c>
      <c r="I34" s="10" t="e">
        <f>#REF!</f>
        <v>#REF!</v>
      </c>
      <c r="J34" s="10" t="e">
        <f>#REF!</f>
        <v>#REF!</v>
      </c>
      <c r="K34" s="10" t="e">
        <f>#REF!</f>
        <v>#REF!</v>
      </c>
      <c r="L34" s="5" t="e">
        <f>L30*E17/F17</f>
        <v>#REF!</v>
      </c>
      <c r="M34" s="5" t="e">
        <f>M30*E17/F17</f>
        <v>#REF!</v>
      </c>
    </row>
    <row r="36" spans="1:13" ht="11.25">
      <c r="A36" s="2" t="s">
        <v>180</v>
      </c>
      <c r="B36" s="5" t="e">
        <f>B24+B30</f>
        <v>#REF!</v>
      </c>
      <c r="C36" s="5" t="e">
        <f>C24+C30</f>
        <v>#REF!</v>
      </c>
      <c r="D36" s="5" t="e">
        <f>D24+D30</f>
        <v>#REF!</v>
      </c>
      <c r="E36" s="5" t="e">
        <f>E24+E30</f>
        <v>#REF!</v>
      </c>
      <c r="F36" s="5" t="e">
        <f aca="true" t="shared" si="4" ref="F36:K36">F24+F30</f>
        <v>#REF!</v>
      </c>
      <c r="G36" s="5" t="e">
        <f t="shared" si="4"/>
        <v>#REF!</v>
      </c>
      <c r="H36" s="5" t="e">
        <f t="shared" si="4"/>
        <v>#REF!</v>
      </c>
      <c r="I36" s="5" t="e">
        <f t="shared" si="4"/>
        <v>#REF!</v>
      </c>
      <c r="J36" s="5" t="e">
        <f t="shared" si="4"/>
        <v>#REF!</v>
      </c>
      <c r="K36" s="5" t="e">
        <f t="shared" si="4"/>
        <v>#REF!</v>
      </c>
      <c r="L36" s="5" t="e">
        <f aca="true" t="shared" si="5" ref="L36:M40">L24+L30</f>
        <v>#REF!</v>
      </c>
      <c r="M36" s="21" t="e">
        <f t="shared" si="5"/>
        <v>#REF!</v>
      </c>
    </row>
    <row r="37" spans="1:13" ht="11.25">
      <c r="A37" s="2" t="s">
        <v>179</v>
      </c>
      <c r="B37" s="5" t="e">
        <f aca="true" t="shared" si="6" ref="B37:E38">B25+B31</f>
        <v>#REF!</v>
      </c>
      <c r="C37" s="5" t="e">
        <f t="shared" si="6"/>
        <v>#REF!</v>
      </c>
      <c r="D37" s="5" t="e">
        <f t="shared" si="6"/>
        <v>#REF!</v>
      </c>
      <c r="E37" s="5" t="e">
        <f t="shared" si="6"/>
        <v>#REF!</v>
      </c>
      <c r="F37" s="5" t="e">
        <f aca="true" t="shared" si="7" ref="F37:K37">F25+F31</f>
        <v>#REF!</v>
      </c>
      <c r="G37" s="5" t="e">
        <f t="shared" si="7"/>
        <v>#REF!</v>
      </c>
      <c r="H37" s="5" t="e">
        <f t="shared" si="7"/>
        <v>#REF!</v>
      </c>
      <c r="I37" s="5" t="e">
        <f t="shared" si="7"/>
        <v>#REF!</v>
      </c>
      <c r="J37" s="5" t="e">
        <f t="shared" si="7"/>
        <v>#REF!</v>
      </c>
      <c r="K37" s="5" t="e">
        <f t="shared" si="7"/>
        <v>#REF!</v>
      </c>
      <c r="L37" s="5" t="e">
        <f t="shared" si="5"/>
        <v>#REF!</v>
      </c>
      <c r="M37" s="5" t="e">
        <f t="shared" si="5"/>
        <v>#REF!</v>
      </c>
    </row>
    <row r="38" spans="1:13" ht="11.25">
      <c r="A38" s="2" t="s">
        <v>167</v>
      </c>
      <c r="B38" s="5" t="e">
        <f t="shared" si="6"/>
        <v>#REF!</v>
      </c>
      <c r="C38" s="5" t="e">
        <f t="shared" si="6"/>
        <v>#REF!</v>
      </c>
      <c r="D38" s="5" t="e">
        <f t="shared" si="6"/>
        <v>#REF!</v>
      </c>
      <c r="E38" s="5" t="e">
        <f t="shared" si="6"/>
        <v>#REF!</v>
      </c>
      <c r="F38" s="5" t="e">
        <f aca="true" t="shared" si="8" ref="F38:K38">F26+F32</f>
        <v>#REF!</v>
      </c>
      <c r="G38" s="5" t="e">
        <f t="shared" si="8"/>
        <v>#REF!</v>
      </c>
      <c r="H38" s="5" t="e">
        <f t="shared" si="8"/>
        <v>#REF!</v>
      </c>
      <c r="I38" s="5" t="e">
        <f t="shared" si="8"/>
        <v>#REF!</v>
      </c>
      <c r="J38" s="5" t="e">
        <f t="shared" si="8"/>
        <v>#REF!</v>
      </c>
      <c r="K38" s="5" t="e">
        <f t="shared" si="8"/>
        <v>#REF!</v>
      </c>
      <c r="L38" s="5" t="e">
        <f t="shared" si="5"/>
        <v>#REF!</v>
      </c>
      <c r="M38" s="5" t="e">
        <f t="shared" si="5"/>
        <v>#REF!</v>
      </c>
    </row>
    <row r="39" spans="1:13" ht="11.25">
      <c r="A39" s="2" t="s">
        <v>168</v>
      </c>
      <c r="B39" s="5" t="e">
        <f aca="true" t="shared" si="9" ref="B39:E40">B27+B33</f>
        <v>#REF!</v>
      </c>
      <c r="C39" s="5" t="e">
        <f t="shared" si="9"/>
        <v>#REF!</v>
      </c>
      <c r="D39" s="5" t="e">
        <f t="shared" si="9"/>
        <v>#REF!</v>
      </c>
      <c r="E39" s="5" t="e">
        <f t="shared" si="9"/>
        <v>#REF!</v>
      </c>
      <c r="F39" s="5" t="e">
        <f aca="true" t="shared" si="10" ref="F39:K39">F27+F33</f>
        <v>#REF!</v>
      </c>
      <c r="G39" s="5" t="e">
        <f t="shared" si="10"/>
        <v>#REF!</v>
      </c>
      <c r="H39" s="5" t="e">
        <f t="shared" si="10"/>
        <v>#REF!</v>
      </c>
      <c r="I39" s="5" t="e">
        <f t="shared" si="10"/>
        <v>#REF!</v>
      </c>
      <c r="J39" s="5" t="e">
        <f t="shared" si="10"/>
        <v>#REF!</v>
      </c>
      <c r="K39" s="5" t="e">
        <f t="shared" si="10"/>
        <v>#REF!</v>
      </c>
      <c r="L39" s="5" t="e">
        <f t="shared" si="5"/>
        <v>#REF!</v>
      </c>
      <c r="M39" s="21" t="e">
        <f t="shared" si="5"/>
        <v>#REF!</v>
      </c>
    </row>
    <row r="40" spans="1:13" ht="11.25">
      <c r="A40" s="2" t="s">
        <v>166</v>
      </c>
      <c r="B40" s="5" t="e">
        <f t="shared" si="9"/>
        <v>#REF!</v>
      </c>
      <c r="C40" s="5" t="e">
        <f t="shared" si="9"/>
        <v>#REF!</v>
      </c>
      <c r="D40" s="5" t="e">
        <f t="shared" si="9"/>
        <v>#REF!</v>
      </c>
      <c r="E40" s="5" t="e">
        <f t="shared" si="9"/>
        <v>#REF!</v>
      </c>
      <c r="F40" s="5" t="e">
        <f aca="true" t="shared" si="11" ref="F40:K40">F28+F34</f>
        <v>#REF!</v>
      </c>
      <c r="G40" s="5" t="e">
        <f t="shared" si="11"/>
        <v>#REF!</v>
      </c>
      <c r="H40" s="5" t="e">
        <f t="shared" si="11"/>
        <v>#REF!</v>
      </c>
      <c r="I40" s="5" t="e">
        <f t="shared" si="11"/>
        <v>#REF!</v>
      </c>
      <c r="J40" s="5" t="e">
        <f t="shared" si="11"/>
        <v>#REF!</v>
      </c>
      <c r="K40" s="5" t="e">
        <f t="shared" si="11"/>
        <v>#REF!</v>
      </c>
      <c r="L40" s="5" t="e">
        <f t="shared" si="5"/>
        <v>#REF!</v>
      </c>
      <c r="M40" s="5" t="e">
        <f t="shared" si="5"/>
        <v>#REF!</v>
      </c>
    </row>
  </sheetData>
  <sheetProtection password="E408" sheet="1" objects="1" scenarios="1" formatCells="0" formatColumns="0" formatRows="0"/>
  <protectedRanges>
    <protectedRange sqref="F30:G34 H24:K28" name="Диапазон1"/>
  </protectedRanges>
  <mergeCells count="9">
    <mergeCell ref="A2:M2"/>
    <mergeCell ref="A8:M8"/>
    <mergeCell ref="A14:M14"/>
    <mergeCell ref="D22:E22"/>
    <mergeCell ref="F22:G22"/>
    <mergeCell ref="H22:I22"/>
    <mergeCell ref="A20:M20"/>
    <mergeCell ref="J22:K22"/>
    <mergeCell ref="L22:M22"/>
  </mergeCells>
  <printOptions horizontalCentered="1"/>
  <pageMargins left="0.25" right="0.16" top="0.56" bottom="0.28" header="0.41" footer="0.16"/>
  <pageSetup fitToHeight="1" fitToWidth="1" horizontalDpi="600" verticalDpi="600" orientation="landscape" paperSize="9" r:id="rId1"/>
  <headerFooter alignWithMargins="0">
    <oddHeader>&amp;C&amp;8&amp;P</oddHeader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J35"/>
  <sheetViews>
    <sheetView zoomScale="90" zoomScaleNormal="90" zoomScalePageLayoutView="0" workbookViewId="0" topLeftCell="A1">
      <selection activeCell="P27" sqref="P27"/>
    </sheetView>
  </sheetViews>
  <sheetFormatPr defaultColWidth="7.00390625" defaultRowHeight="11.25"/>
  <cols>
    <col min="1" max="1" width="28.57421875" style="399" customWidth="1"/>
    <col min="2" max="7" width="19.00390625" style="399" customWidth="1"/>
    <col min="8" max="16384" width="7.00390625" style="399" customWidth="1"/>
  </cols>
  <sheetData>
    <row r="1" ht="11.25">
      <c r="G1" s="400" t="s">
        <v>70</v>
      </c>
    </row>
    <row r="2" spans="1:7" ht="19.5">
      <c r="A2" s="13" t="s">
        <v>192</v>
      </c>
      <c r="B2" s="401"/>
      <c r="C2" s="401"/>
      <c r="D2" s="401"/>
      <c r="E2" s="401"/>
      <c r="F2" s="401"/>
      <c r="G2" s="401"/>
    </row>
    <row r="4" spans="1:7" ht="11.25">
      <c r="A4" s="402"/>
      <c r="B4" s="401"/>
      <c r="C4" s="401"/>
      <c r="D4" s="401"/>
      <c r="E4" s="401"/>
      <c r="F4" s="401"/>
      <c r="G4" s="401"/>
    </row>
    <row r="5" s="403" customFormat="1" ht="12" thickBot="1"/>
    <row r="6" spans="1:7" ht="23.25" customHeight="1">
      <c r="A6" s="404" t="s">
        <v>71</v>
      </c>
      <c r="B6" s="856" t="s">
        <v>193</v>
      </c>
      <c r="C6" s="856"/>
      <c r="D6" s="856"/>
      <c r="E6" s="856"/>
      <c r="F6" s="856"/>
      <c r="G6" s="857"/>
    </row>
    <row r="7" spans="1:7" ht="23.25" customHeight="1" thickBot="1">
      <c r="A7" s="405" t="s">
        <v>72</v>
      </c>
      <c r="B7" s="854" t="s">
        <v>201</v>
      </c>
      <c r="C7" s="854"/>
      <c r="D7" s="854"/>
      <c r="E7" s="854"/>
      <c r="F7" s="854"/>
      <c r="G7" s="855"/>
    </row>
    <row r="8" s="403" customFormat="1" ht="11.25"/>
    <row r="9" spans="1:7" ht="12" thickBot="1">
      <c r="A9" s="851" t="s">
        <v>73</v>
      </c>
      <c r="B9" s="852"/>
      <c r="C9" s="852"/>
      <c r="D9" s="852"/>
      <c r="E9" s="852"/>
      <c r="F9" s="852"/>
      <c r="G9" s="853"/>
    </row>
    <row r="10" spans="1:7" ht="45">
      <c r="A10" s="406" t="s">
        <v>74</v>
      </c>
      <c r="B10" s="407" t="s">
        <v>75</v>
      </c>
      <c r="C10" s="407" t="s">
        <v>76</v>
      </c>
      <c r="D10" s="407" t="s">
        <v>77</v>
      </c>
      <c r="E10" s="407" t="s">
        <v>78</v>
      </c>
      <c r="F10" s="407" t="s">
        <v>79</v>
      </c>
      <c r="G10" s="408" t="s">
        <v>80</v>
      </c>
    </row>
    <row r="11" spans="1:7" ht="11.25">
      <c r="A11" s="409">
        <v>1</v>
      </c>
      <c r="B11" s="410">
        <v>2</v>
      </c>
      <c r="C11" s="410">
        <v>3</v>
      </c>
      <c r="D11" s="410">
        <v>4</v>
      </c>
      <c r="E11" s="410">
        <v>5</v>
      </c>
      <c r="F11" s="410">
        <v>6</v>
      </c>
      <c r="G11" s="411">
        <v>7</v>
      </c>
    </row>
    <row r="12" spans="1:7" ht="12" thickBot="1">
      <c r="A12" s="412" t="s">
        <v>199</v>
      </c>
      <c r="B12" s="413" t="s">
        <v>200</v>
      </c>
      <c r="C12" s="413" t="s">
        <v>197</v>
      </c>
      <c r="D12" s="413" t="s">
        <v>194</v>
      </c>
      <c r="E12" s="413" t="s">
        <v>196</v>
      </c>
      <c r="F12" s="413" t="s">
        <v>198</v>
      </c>
      <c r="G12" s="414" t="s">
        <v>195</v>
      </c>
    </row>
    <row r="13" ht="12" thickBot="1">
      <c r="B13" s="66"/>
    </row>
    <row r="14" spans="1:2" ht="11.25">
      <c r="A14" s="415" t="s">
        <v>13</v>
      </c>
      <c r="B14" s="388">
        <v>2016</v>
      </c>
    </row>
    <row r="15" spans="1:2" ht="11.25">
      <c r="A15" s="416" t="s">
        <v>12</v>
      </c>
      <c r="B15" s="68">
        <f>B14-1</f>
        <v>2015</v>
      </c>
    </row>
    <row r="16" spans="1:2" ht="24" customHeight="1" thickBot="1">
      <c r="A16" s="417" t="s">
        <v>203</v>
      </c>
      <c r="B16" s="69">
        <f>B15-1</f>
        <v>2014</v>
      </c>
    </row>
    <row r="18" spans="1:10" s="66" customFormat="1" ht="11.25">
      <c r="A18" s="67" t="s">
        <v>570</v>
      </c>
      <c r="B18" s="14" t="str">
        <f>ПоследнийГод-2&amp;" факт"</f>
        <v>2012 факт</v>
      </c>
      <c r="C18" s="14" t="str">
        <f>ПоследнийГод-1&amp;" факт"</f>
        <v>2013 факт</v>
      </c>
      <c r="D18" s="14" t="str">
        <f>ПоследнийГод&amp;" факт"</f>
        <v>2014 факт</v>
      </c>
      <c r="E18" s="14" t="str">
        <f>БазовыйПериод&amp;" утверждено"</f>
        <v>2015 утверждено</v>
      </c>
      <c r="F18" s="14" t="str">
        <f>БазовыйПериод&amp;" план"</f>
        <v>2015 план</v>
      </c>
      <c r="G18" s="14" t="str">
        <f>H?Period&amp;" план"</f>
        <v>2016 план</v>
      </c>
      <c r="H18" s="399"/>
      <c r="I18" s="399"/>
      <c r="J18" s="399"/>
    </row>
    <row r="19" spans="1:7" s="418" customFormat="1" ht="22.5">
      <c r="A19" s="67" t="s">
        <v>352</v>
      </c>
      <c r="C19" s="14" t="str">
        <f>"Утверждено на "&amp;ПоследнийГод&amp;" год"</f>
        <v>Утверждено на 2014 год</v>
      </c>
      <c r="D19" s="14" t="str">
        <f>"В течение "&amp;ПоследнийГод&amp;" года"</f>
        <v>В течение 2014 года</v>
      </c>
      <c r="E19" s="14" t="str">
        <f>"Утверждено на "&amp;БазовыйПериод&amp;" год"</f>
        <v>Утверждено на 2015 год</v>
      </c>
      <c r="F19" s="14" t="str">
        <f>"В течение "&amp;БазовыйПериод&amp;" года"</f>
        <v>В течение 2015 года</v>
      </c>
      <c r="G19" s="14" t="str">
        <f>"План на "&amp;H?Period&amp;" год"</f>
        <v>План на 2016 год</v>
      </c>
    </row>
    <row r="20" spans="1:6" ht="12" thickBot="1">
      <c r="A20" s="403"/>
      <c r="B20" s="403"/>
      <c r="C20" s="403"/>
      <c r="D20" s="403"/>
      <c r="E20" s="403"/>
      <c r="F20" s="403"/>
    </row>
    <row r="21" spans="1:6" ht="24" customHeight="1">
      <c r="A21" s="419"/>
      <c r="B21" s="420"/>
      <c r="C21" s="398" t="s">
        <v>569</v>
      </c>
      <c r="D21" s="858" t="s">
        <v>581</v>
      </c>
      <c r="E21" s="859"/>
      <c r="F21" s="434" t="s">
        <v>582</v>
      </c>
    </row>
    <row r="22" spans="1:6" ht="11.25">
      <c r="A22" s="421" t="str">
        <f>A14&amp;" + 1 г."</f>
        <v>Период регулирования + 1 г.</v>
      </c>
      <c r="B22" s="422">
        <f>H?Period+1</f>
        <v>2017</v>
      </c>
      <c r="C22" s="435">
        <v>1.05</v>
      </c>
      <c r="D22" s="432">
        <v>2150</v>
      </c>
      <c r="E22" s="428" t="s">
        <v>574</v>
      </c>
      <c r="F22" s="603">
        <f>D22/1000</f>
        <v>2.15</v>
      </c>
    </row>
    <row r="23" spans="1:6" ht="11.25">
      <c r="A23" s="423" t="str">
        <f>A14&amp;" + 2 г."</f>
        <v>Период регулирования + 2 г.</v>
      </c>
      <c r="B23" s="422">
        <f>H?Period+2</f>
        <v>2018</v>
      </c>
      <c r="C23" s="435">
        <f aca="true" t="shared" si="0" ref="C23:C29">C22</f>
        <v>1.05</v>
      </c>
      <c r="D23" s="849" t="s">
        <v>573</v>
      </c>
      <c r="E23" s="850"/>
      <c r="F23" s="603"/>
    </row>
    <row r="24" spans="1:6" ht="11.25">
      <c r="A24" s="423" t="str">
        <f>A14&amp;" + 3 г."</f>
        <v>Период регулирования + 3 г.</v>
      </c>
      <c r="B24" s="422">
        <f>H?Period+3</f>
        <v>2019</v>
      </c>
      <c r="C24" s="435">
        <f t="shared" si="0"/>
        <v>1.05</v>
      </c>
      <c r="D24" s="432">
        <v>2200</v>
      </c>
      <c r="E24" s="428" t="s">
        <v>151</v>
      </c>
      <c r="F24" s="603">
        <f>D24/1000</f>
        <v>2.2</v>
      </c>
    </row>
    <row r="25" spans="1:6" ht="11.25">
      <c r="A25" s="423" t="str">
        <f>A14&amp;" + 4 г."</f>
        <v>Период регулирования + 4 г.</v>
      </c>
      <c r="B25" s="422">
        <f>H?Period+4</f>
        <v>2020</v>
      </c>
      <c r="C25" s="435">
        <f t="shared" si="0"/>
        <v>1.05</v>
      </c>
      <c r="D25" s="432">
        <v>2000</v>
      </c>
      <c r="E25" s="428" t="s">
        <v>575</v>
      </c>
      <c r="F25" s="603">
        <f>D25/1000</f>
        <v>2</v>
      </c>
    </row>
    <row r="26" spans="1:6" ht="11.25">
      <c r="A26" s="423" t="str">
        <f>A14&amp;" + 5 г."</f>
        <v>Период регулирования + 5 г.</v>
      </c>
      <c r="B26" s="422">
        <f>H?Period+5</f>
        <v>2021</v>
      </c>
      <c r="C26" s="435">
        <f t="shared" si="0"/>
        <v>1.05</v>
      </c>
      <c r="D26" s="432">
        <v>2200</v>
      </c>
      <c r="E26" s="428" t="s">
        <v>576</v>
      </c>
      <c r="F26" s="603">
        <f>D26/1000</f>
        <v>2.2</v>
      </c>
    </row>
    <row r="27" spans="1:6" ht="11.25">
      <c r="A27" s="423" t="str">
        <f>A14&amp;" + 6 г."</f>
        <v>Период регулирования + 6 г.</v>
      </c>
      <c r="B27" s="422">
        <f>H?Period+6</f>
        <v>2022</v>
      </c>
      <c r="C27" s="435">
        <f t="shared" si="0"/>
        <v>1.05</v>
      </c>
      <c r="D27" s="849" t="s">
        <v>577</v>
      </c>
      <c r="E27" s="850"/>
      <c r="F27" s="603"/>
    </row>
    <row r="28" spans="1:6" ht="22.5">
      <c r="A28" s="423" t="str">
        <f>A14&amp;" + 7 г."</f>
        <v>Период регулирования + 7 г.</v>
      </c>
      <c r="B28" s="422">
        <f>H?Period+7</f>
        <v>2023</v>
      </c>
      <c r="C28" s="435">
        <f t="shared" si="0"/>
        <v>1.05</v>
      </c>
      <c r="D28" s="432">
        <v>1010</v>
      </c>
      <c r="E28" s="428" t="s">
        <v>578</v>
      </c>
      <c r="F28" s="603">
        <f>D28/1000</f>
        <v>1.01</v>
      </c>
    </row>
    <row r="29" spans="1:6" ht="23.25" thickBot="1">
      <c r="A29" s="424" t="str">
        <f>A14&amp;" + 8 г."</f>
        <v>Период регулирования + 8 г.</v>
      </c>
      <c r="B29" s="425">
        <f>H?Period+8</f>
        <v>2024</v>
      </c>
      <c r="C29" s="436">
        <f t="shared" si="0"/>
        <v>1.05</v>
      </c>
      <c r="D29" s="432">
        <f>D28</f>
        <v>1010</v>
      </c>
      <c r="E29" s="428" t="s">
        <v>579</v>
      </c>
      <c r="F29" s="603">
        <f>D29/1000</f>
        <v>1.01</v>
      </c>
    </row>
    <row r="30" spans="1:6" s="427" customFormat="1" ht="5.25">
      <c r="A30" s="426"/>
      <c r="B30" s="426"/>
      <c r="C30" s="426"/>
      <c r="D30" s="429"/>
      <c r="E30" s="430"/>
      <c r="F30" s="604"/>
    </row>
    <row r="31" spans="1:6" ht="42" customHeight="1" thickBot="1">
      <c r="A31" s="403"/>
      <c r="B31" s="403"/>
      <c r="C31" s="403"/>
      <c r="D31" s="433">
        <f>6!P55</f>
        <v>0</v>
      </c>
      <c r="E31" s="431" t="s">
        <v>580</v>
      </c>
      <c r="F31" s="605"/>
    </row>
    <row r="32" spans="1:6" ht="11.25">
      <c r="A32" s="403"/>
      <c r="B32" s="403"/>
      <c r="C32" s="403"/>
      <c r="D32" s="403"/>
      <c r="E32" s="403"/>
      <c r="F32" s="403"/>
    </row>
    <row r="33" spans="1:6" ht="11.25">
      <c r="A33" s="403"/>
      <c r="B33" s="403"/>
      <c r="C33" s="403"/>
      <c r="D33" s="403"/>
      <c r="E33" s="403"/>
      <c r="F33" s="403"/>
    </row>
    <row r="34" spans="1:6" ht="11.25">
      <c r="A34" s="403"/>
      <c r="B34" s="403"/>
      <c r="C34" s="403"/>
      <c r="D34" s="403"/>
      <c r="E34" s="403"/>
      <c r="F34" s="403"/>
    </row>
    <row r="35" spans="1:6" ht="11.25">
      <c r="A35" s="403"/>
      <c r="B35" s="403"/>
      <c r="C35" s="403"/>
      <c r="D35" s="403"/>
      <c r="E35" s="403"/>
      <c r="F35" s="403"/>
    </row>
  </sheetData>
  <sheetProtection password="CA0A" sheet="1" formatCells="0" formatColumns="0" formatRows="0"/>
  <mergeCells count="6">
    <mergeCell ref="D23:E23"/>
    <mergeCell ref="D27:E27"/>
    <mergeCell ref="A9:G9"/>
    <mergeCell ref="B7:G7"/>
    <mergeCell ref="B6:G6"/>
    <mergeCell ref="D21:E21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/>
  <dimension ref="A1:A29"/>
  <sheetViews>
    <sheetView zoomScalePageLayoutView="0" workbookViewId="0" topLeftCell="A1">
      <selection activeCell="A18" sqref="A18"/>
    </sheetView>
  </sheetViews>
  <sheetFormatPr defaultColWidth="0" defaultRowHeight="11.25"/>
  <cols>
    <col min="1" max="1" width="117.140625" style="16" customWidth="1"/>
    <col min="2" max="16384" width="0" style="0" hidden="1" customWidth="1"/>
  </cols>
  <sheetData>
    <row r="1" ht="11.25">
      <c r="A1" s="15" t="s">
        <v>81</v>
      </c>
    </row>
    <row r="2" ht="11.25">
      <c r="A2" s="8"/>
    </row>
    <row r="3" ht="11.25">
      <c r="A3" s="8" t="s">
        <v>202</v>
      </c>
    </row>
    <row r="4" ht="22.5">
      <c r="A4" s="8" t="s">
        <v>82</v>
      </c>
    </row>
    <row r="5" ht="11.25">
      <c r="A5" s="8" t="s">
        <v>83</v>
      </c>
    </row>
    <row r="6" ht="11.25">
      <c r="A6" s="8" t="s">
        <v>84</v>
      </c>
    </row>
    <row r="7" ht="11.25">
      <c r="A7" s="8" t="s">
        <v>85</v>
      </c>
    </row>
    <row r="8" ht="11.25">
      <c r="A8" s="8" t="s">
        <v>86</v>
      </c>
    </row>
    <row r="9" ht="11.25">
      <c r="A9" s="8" t="s">
        <v>87</v>
      </c>
    </row>
    <row r="10" ht="11.25">
      <c r="A10" s="8" t="s">
        <v>88</v>
      </c>
    </row>
    <row r="11" ht="11.25">
      <c r="A11" s="8" t="s">
        <v>89</v>
      </c>
    </row>
    <row r="12" ht="22.5">
      <c r="A12" s="8" t="s">
        <v>90</v>
      </c>
    </row>
    <row r="13" ht="11.25">
      <c r="A13" s="8" t="s">
        <v>91</v>
      </c>
    </row>
    <row r="14" ht="11.25">
      <c r="A14" s="8" t="s">
        <v>182</v>
      </c>
    </row>
    <row r="15" ht="11.25">
      <c r="A15" s="8" t="s">
        <v>183</v>
      </c>
    </row>
    <row r="16" ht="22.5">
      <c r="A16" s="8" t="s">
        <v>184</v>
      </c>
    </row>
    <row r="17" ht="22.5">
      <c r="A17" s="8" t="s">
        <v>185</v>
      </c>
    </row>
    <row r="18" ht="22.5">
      <c r="A18" s="8" t="s">
        <v>186</v>
      </c>
    </row>
    <row r="19" ht="22.5">
      <c r="A19" s="8" t="s">
        <v>187</v>
      </c>
    </row>
    <row r="20" ht="11.25">
      <c r="A20" s="8" t="s">
        <v>188</v>
      </c>
    </row>
    <row r="21" ht="22.5">
      <c r="A21" s="8" t="s">
        <v>189</v>
      </c>
    </row>
    <row r="22" ht="22.5">
      <c r="A22" s="8" t="s">
        <v>190</v>
      </c>
    </row>
    <row r="23" ht="11.25">
      <c r="A23" s="8"/>
    </row>
    <row r="24" ht="11.25">
      <c r="A24" s="8"/>
    </row>
    <row r="25" ht="11.25">
      <c r="A25" s="8"/>
    </row>
    <row r="26" ht="11.25">
      <c r="A26" s="8"/>
    </row>
    <row r="27" ht="11.25">
      <c r="A27" s="8"/>
    </row>
    <row r="28" ht="11.25">
      <c r="A28" s="8"/>
    </row>
    <row r="29" ht="11.25">
      <c r="A29" s="8"/>
    </row>
  </sheetData>
  <sheetProtection/>
  <hyperlinks>
    <hyperlink ref="A4" r:id="rId1" display="Таблица № П1.3. Расчёт технологического расхода электрической энергии (потерь) в электрических сетях ЭСО (региональных электрических сетях)"/>
    <hyperlink ref="A5" r:id="rId2" display="Таблица № П1.4. Баланс электрической энергии по сетям ВН, СН1, СН2, и НН"/>
    <hyperlink ref="A6" r:id="rId3" display="Таблица № П1.5. Электрическая мощность по диапазонам напряжения ЭСО (региональной электрической сети)"/>
    <hyperlink ref="A7" r:id="rId4" display="Таблица № П1.6. Структура полезного отпуска электрической энергии (мощности) по группам потребителей ЭСО"/>
    <hyperlink ref="A8" r:id="rId5" display="Таблица № П1.13 Расчет суммы платы за услуги субъектов ФОРЭМ"/>
    <hyperlink ref="A9" r:id="rId6" display="Таблица № П1.15. Смета расходов "/>
    <hyperlink ref="A10" r:id="rId7" display="Таблица № П1.16. Расчет расходов на оплату труда "/>
    <hyperlink ref="A11" r:id="rId8" display="Таблица № П1.17. Расчет амортизационных отчислений на восстановление основных производственных фондов по ЭСО"/>
    <hyperlink ref="A12" r:id="rId9" display="Таблица П1.17.1 Расчет среднегодовой стоимости основных производственных фондов по линиям электропередач и подстанциям ЭСО"/>
    <hyperlink ref="A13" r:id="rId10" display="Таблица № П1.18.2. Калькуляция себестоимости передачи электрической энергии по ЭСО"/>
    <hyperlink ref="A14" r:id="rId11" display="Таблица № П1.20. Расчет источников финансирования капитальных вложений "/>
    <hyperlink ref="A15" r:id="rId12" display="Таблица № П1.20.1-4 Справка о финансировании и освоении капитальных вложений"/>
    <hyperlink ref="A16" r:id="rId13" display="Таблица № П1.21  Расчет балансовой прибыли, принимаемой при установлении тарифов на производство и передачу электрической и тепловой энергии по ЭСО"/>
    <hyperlink ref="A17" r:id="rId14" display="Таблица № П1.21.1-2 Расчет балансовой прибыли, принимаемой при установлении тарифов на передачу электрической энергии по ЭСО"/>
    <hyperlink ref="A18" r:id="rId15" display="Таблица № П1.24. Расчет платы за услуги по содержанию электрических сетей (плата за доступ) ЭСО (региональные электрические сети)"/>
    <hyperlink ref="A19" r:id="rId16" display="Таблица № П1.25 Расчет ставки по оплате технологического расхода (потерь) электрической энергии на ее передачу по сетям ЭСО (региональных электрических сетей)"/>
    <hyperlink ref="A20" r:id="rId17" display="Таблица № П1.27. Экономически обоснованные тарифы на электрическую энергию (мощность) по группам потребителей ЭСО"/>
    <hyperlink ref="A21" r:id="rId18" display="Таблица № П2.1 Объем воздушных линий электропередач (ВЛЭП) и кабельных линий электропередач (КЛЭП) в условных единицах в зависимост от протяженности, напряжения, конструктивного использования и материала опор. "/>
    <hyperlink ref="A22" r:id="rId19" display="Таблица № П2.2 Объем подстанций 35-1150 кВ, трансформаторных подстанций (ТП), комплексных трансформаторных подстанций (КТП) и распределительных пунктов(РП) 0,4-20 кВ в условных единицах. "/>
    <hyperlink ref="A3" location="H?Name" display="Титульный лист РАСЧЕТ ТАРИФОВ НА УСЛУГИ ПО ПЕРЕДАЧЕ ЭЛЕКТРИЧЕСКОЙ ЭНЕРГИИ"/>
  </hyperlink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">
    <tabColor indexed="11"/>
    <pageSetUpPr fitToPage="1"/>
  </sheetPr>
  <dimension ref="A1:BH28"/>
  <sheetViews>
    <sheetView zoomScaleSheetLayoutView="100" workbookViewId="0" topLeftCell="A1">
      <pane xSplit="5" ySplit="7" topLeftCell="F8" activePane="bottomRight" state="frozen"/>
      <selection pane="topLeft" activeCell="B3" sqref="B3"/>
      <selection pane="topRight" activeCell="B3" sqref="B3"/>
      <selection pane="bottomLeft" activeCell="B3" sqref="B3"/>
      <selection pane="bottomRight" activeCell="AD20" sqref="AD20"/>
    </sheetView>
  </sheetViews>
  <sheetFormatPr defaultColWidth="9.140625" defaultRowHeight="11.25"/>
  <cols>
    <col min="1" max="1" width="0.9921875" style="280" customWidth="1"/>
    <col min="2" max="2" width="4.8515625" style="281" customWidth="1"/>
    <col min="3" max="3" width="32.7109375" style="281" customWidth="1"/>
    <col min="4" max="4" width="5.421875" style="281" hidden="1" customWidth="1"/>
    <col min="5" max="5" width="10.421875" style="282" customWidth="1"/>
    <col min="6" max="7" width="5.7109375" style="281" customWidth="1"/>
    <col min="8" max="8" width="7.57421875" style="281" customWidth="1"/>
    <col min="9" max="9" width="6.7109375" style="281" customWidth="1"/>
    <col min="10" max="25" width="7.140625" style="281" customWidth="1"/>
    <col min="26" max="26" width="0.9921875" style="280" customWidth="1"/>
    <col min="27" max="16384" width="9.140625" style="281" customWidth="1"/>
  </cols>
  <sheetData>
    <row r="1" spans="2:25" s="391" customFormat="1" ht="5.25">
      <c r="B1" s="257"/>
      <c r="C1" s="257"/>
      <c r="D1" s="257"/>
      <c r="E1" s="392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  <c r="Y1" s="393"/>
    </row>
    <row r="2" spans="1:25" s="390" customFormat="1" ht="15.75" customHeight="1">
      <c r="A2" s="391"/>
      <c r="B2" s="394" t="s">
        <v>204</v>
      </c>
      <c r="C2" s="395"/>
      <c r="D2" s="395"/>
      <c r="E2" s="396"/>
      <c r="F2" s="395"/>
      <c r="G2" s="395"/>
      <c r="H2" s="395"/>
      <c r="I2" s="395"/>
      <c r="J2" s="395"/>
      <c r="K2" s="395"/>
      <c r="L2" s="395"/>
      <c r="M2" s="395"/>
      <c r="N2" s="395"/>
      <c r="O2" s="395"/>
      <c r="P2" s="395"/>
      <c r="Q2" s="395"/>
      <c r="R2" s="395"/>
      <c r="S2" s="395"/>
      <c r="T2" s="395"/>
      <c r="U2" s="395"/>
      <c r="V2" s="395"/>
      <c r="W2" s="395"/>
      <c r="X2" s="395"/>
      <c r="Y2" s="397" t="s">
        <v>232</v>
      </c>
    </row>
    <row r="3" spans="1:5" s="390" customFormat="1" ht="16.5" thickBot="1">
      <c r="A3" s="391"/>
      <c r="B3" s="826"/>
      <c r="C3" s="396"/>
      <c r="E3" s="396"/>
    </row>
    <row r="4" spans="2:26" ht="12" customHeight="1">
      <c r="B4" s="860" t="s">
        <v>51</v>
      </c>
      <c r="C4" s="861" t="s">
        <v>147</v>
      </c>
      <c r="D4" s="863"/>
      <c r="E4" s="875" t="s">
        <v>207</v>
      </c>
      <c r="F4" s="860" t="str">
        <f>Заголовок!B18</f>
        <v>2012 факт</v>
      </c>
      <c r="G4" s="861"/>
      <c r="H4" s="861"/>
      <c r="I4" s="862"/>
      <c r="J4" s="865" t="str">
        <f>Заголовок!C18</f>
        <v>2013 факт</v>
      </c>
      <c r="K4" s="866"/>
      <c r="L4" s="866"/>
      <c r="M4" s="867"/>
      <c r="N4" s="860" t="str">
        <f>Заголовок!D18</f>
        <v>2014 факт</v>
      </c>
      <c r="O4" s="861"/>
      <c r="P4" s="861"/>
      <c r="Q4" s="862"/>
      <c r="R4" s="860" t="str">
        <f>Заголовок!F18</f>
        <v>2015 план</v>
      </c>
      <c r="S4" s="861"/>
      <c r="T4" s="861"/>
      <c r="U4" s="862"/>
      <c r="V4" s="860" t="str">
        <f>Заголовок!G18</f>
        <v>2016 план</v>
      </c>
      <c r="W4" s="861"/>
      <c r="X4" s="861"/>
      <c r="Y4" s="862"/>
      <c r="Z4" s="281"/>
    </row>
    <row r="5" spans="2:26" ht="12">
      <c r="B5" s="871"/>
      <c r="C5" s="877"/>
      <c r="D5" s="864"/>
      <c r="E5" s="876"/>
      <c r="F5" s="283" t="s">
        <v>179</v>
      </c>
      <c r="G5" s="284" t="s">
        <v>167</v>
      </c>
      <c r="H5" s="284" t="s">
        <v>168</v>
      </c>
      <c r="I5" s="287" t="s">
        <v>166</v>
      </c>
      <c r="J5" s="283" t="s">
        <v>179</v>
      </c>
      <c r="K5" s="284" t="s">
        <v>167</v>
      </c>
      <c r="L5" s="284" t="s">
        <v>168</v>
      </c>
      <c r="M5" s="287" t="s">
        <v>166</v>
      </c>
      <c r="N5" s="283" t="s">
        <v>179</v>
      </c>
      <c r="O5" s="284" t="s">
        <v>167</v>
      </c>
      <c r="P5" s="284" t="s">
        <v>168</v>
      </c>
      <c r="Q5" s="287" t="s">
        <v>166</v>
      </c>
      <c r="R5" s="283" t="s">
        <v>179</v>
      </c>
      <c r="S5" s="284" t="s">
        <v>167</v>
      </c>
      <c r="T5" s="284" t="s">
        <v>168</v>
      </c>
      <c r="U5" s="287" t="s">
        <v>166</v>
      </c>
      <c r="V5" s="283" t="s">
        <v>179</v>
      </c>
      <c r="W5" s="284" t="s">
        <v>167</v>
      </c>
      <c r="X5" s="284" t="s">
        <v>168</v>
      </c>
      <c r="Y5" s="287" t="s">
        <v>166</v>
      </c>
      <c r="Z5" s="281"/>
    </row>
    <row r="6" spans="2:26" ht="12">
      <c r="B6" s="283" t="s">
        <v>1</v>
      </c>
      <c r="C6" s="284">
        <v>2</v>
      </c>
      <c r="D6" s="286"/>
      <c r="E6" s="285" t="s">
        <v>3</v>
      </c>
      <c r="F6" s="283" t="s">
        <v>4</v>
      </c>
      <c r="G6" s="284" t="s">
        <v>5</v>
      </c>
      <c r="H6" s="284" t="s">
        <v>6</v>
      </c>
      <c r="I6" s="287" t="s">
        <v>145</v>
      </c>
      <c r="J6" s="283" t="s">
        <v>146</v>
      </c>
      <c r="K6" s="284" t="s">
        <v>233</v>
      </c>
      <c r="L6" s="284" t="s">
        <v>234</v>
      </c>
      <c r="M6" s="287" t="s">
        <v>235</v>
      </c>
      <c r="N6" s="283" t="s">
        <v>146</v>
      </c>
      <c r="O6" s="284" t="s">
        <v>233</v>
      </c>
      <c r="P6" s="284" t="s">
        <v>234</v>
      </c>
      <c r="Q6" s="287" t="s">
        <v>235</v>
      </c>
      <c r="R6" s="283" t="s">
        <v>240</v>
      </c>
      <c r="S6" s="284" t="s">
        <v>241</v>
      </c>
      <c r="T6" s="284" t="s">
        <v>242</v>
      </c>
      <c r="U6" s="287" t="s">
        <v>243</v>
      </c>
      <c r="V6" s="283" t="s">
        <v>244</v>
      </c>
      <c r="W6" s="284" t="s">
        <v>245</v>
      </c>
      <c r="X6" s="284" t="s">
        <v>246</v>
      </c>
      <c r="Y6" s="287" t="s">
        <v>247</v>
      </c>
      <c r="Z6" s="281"/>
    </row>
    <row r="7" spans="2:26" ht="12">
      <c r="B7" s="288" t="s">
        <v>156</v>
      </c>
      <c r="C7" s="289" t="s">
        <v>208</v>
      </c>
      <c r="D7" s="290" t="s">
        <v>249</v>
      </c>
      <c r="E7" s="291" t="s">
        <v>349</v>
      </c>
      <c r="F7" s="292">
        <f aca="true" t="shared" si="0" ref="F7:Y7">SUM(F8:F17)</f>
        <v>0</v>
      </c>
      <c r="G7" s="293">
        <f t="shared" si="0"/>
        <v>0</v>
      </c>
      <c r="H7" s="293">
        <f t="shared" si="0"/>
        <v>0</v>
      </c>
      <c r="I7" s="294">
        <f t="shared" si="0"/>
        <v>0</v>
      </c>
      <c r="J7" s="292">
        <f>SUM(J8:J17)</f>
        <v>0</v>
      </c>
      <c r="K7" s="293">
        <f>SUM(K8:K17)</f>
        <v>0</v>
      </c>
      <c r="L7" s="293">
        <f>SUM(L8:L17)</f>
        <v>0</v>
      </c>
      <c r="M7" s="294">
        <f>SUM(M8:M17)</f>
        <v>0</v>
      </c>
      <c r="N7" s="292">
        <f t="shared" si="0"/>
        <v>0</v>
      </c>
      <c r="O7" s="293">
        <f t="shared" si="0"/>
        <v>0</v>
      </c>
      <c r="P7" s="293">
        <f t="shared" si="0"/>
        <v>0</v>
      </c>
      <c r="Q7" s="294">
        <f t="shared" si="0"/>
        <v>0</v>
      </c>
      <c r="R7" s="292">
        <f t="shared" si="0"/>
        <v>0</v>
      </c>
      <c r="S7" s="293">
        <f t="shared" si="0"/>
        <v>0</v>
      </c>
      <c r="T7" s="293">
        <f t="shared" si="0"/>
        <v>0</v>
      </c>
      <c r="U7" s="294">
        <f t="shared" si="0"/>
        <v>0</v>
      </c>
      <c r="V7" s="292">
        <f t="shared" si="0"/>
        <v>0</v>
      </c>
      <c r="W7" s="293">
        <f t="shared" si="0"/>
        <v>0</v>
      </c>
      <c r="X7" s="293">
        <f t="shared" si="0"/>
        <v>0</v>
      </c>
      <c r="Y7" s="294">
        <f t="shared" si="0"/>
        <v>0</v>
      </c>
      <c r="Z7" s="281"/>
    </row>
    <row r="8" spans="2:26" ht="36">
      <c r="B8" s="288" t="s">
        <v>209</v>
      </c>
      <c r="C8" s="289" t="s">
        <v>560</v>
      </c>
      <c r="D8" s="290" t="s">
        <v>250</v>
      </c>
      <c r="E8" s="291" t="s">
        <v>349</v>
      </c>
      <c r="F8" s="366"/>
      <c r="G8" s="297"/>
      <c r="H8" s="442"/>
      <c r="I8" s="298"/>
      <c r="J8" s="366"/>
      <c r="K8" s="297"/>
      <c r="L8" s="442"/>
      <c r="M8" s="298"/>
      <c r="N8" s="366"/>
      <c r="O8" s="297"/>
      <c r="P8" s="442"/>
      <c r="Q8" s="298"/>
      <c r="R8" s="366"/>
      <c r="S8" s="297"/>
      <c r="T8" s="442"/>
      <c r="U8" s="298"/>
      <c r="V8" s="366"/>
      <c r="W8" s="297"/>
      <c r="X8" s="442"/>
      <c r="Y8" s="298"/>
      <c r="Z8" s="281"/>
    </row>
    <row r="9" spans="2:26" ht="60">
      <c r="B9" s="288" t="s">
        <v>210</v>
      </c>
      <c r="C9" s="289" t="s">
        <v>211</v>
      </c>
      <c r="D9" s="290" t="s">
        <v>251</v>
      </c>
      <c r="E9" s="291" t="s">
        <v>349</v>
      </c>
      <c r="F9" s="366"/>
      <c r="G9" s="297"/>
      <c r="H9" s="297"/>
      <c r="I9" s="298"/>
      <c r="J9" s="366"/>
      <c r="K9" s="297"/>
      <c r="L9" s="297"/>
      <c r="M9" s="298"/>
      <c r="N9" s="366"/>
      <c r="O9" s="297"/>
      <c r="P9" s="297"/>
      <c r="Q9" s="298"/>
      <c r="R9" s="366"/>
      <c r="S9" s="297"/>
      <c r="T9" s="297"/>
      <c r="U9" s="298"/>
      <c r="V9" s="366"/>
      <c r="W9" s="297"/>
      <c r="X9" s="297"/>
      <c r="Y9" s="298"/>
      <c r="Z9" s="281"/>
    </row>
    <row r="10" spans="2:26" ht="24">
      <c r="B10" s="288" t="s">
        <v>212</v>
      </c>
      <c r="C10" s="289" t="s">
        <v>213</v>
      </c>
      <c r="D10" s="290" t="s">
        <v>252</v>
      </c>
      <c r="E10" s="291" t="s">
        <v>349</v>
      </c>
      <c r="F10" s="366"/>
      <c r="G10" s="297"/>
      <c r="H10" s="297"/>
      <c r="I10" s="298"/>
      <c r="J10" s="366"/>
      <c r="K10" s="297"/>
      <c r="L10" s="297"/>
      <c r="M10" s="298"/>
      <c r="N10" s="366"/>
      <c r="O10" s="297"/>
      <c r="P10" s="297"/>
      <c r="Q10" s="298"/>
      <c r="R10" s="366"/>
      <c r="S10" s="297"/>
      <c r="T10" s="297"/>
      <c r="U10" s="298"/>
      <c r="V10" s="366"/>
      <c r="W10" s="297"/>
      <c r="X10" s="297"/>
      <c r="Y10" s="298"/>
      <c r="Z10" s="281"/>
    </row>
    <row r="11" spans="2:26" ht="60">
      <c r="B11" s="288" t="s">
        <v>214</v>
      </c>
      <c r="C11" s="289" t="s">
        <v>215</v>
      </c>
      <c r="D11" s="290" t="s">
        <v>253</v>
      </c>
      <c r="E11" s="291" t="s">
        <v>349</v>
      </c>
      <c r="F11" s="366"/>
      <c r="G11" s="297"/>
      <c r="H11" s="297"/>
      <c r="I11" s="298"/>
      <c r="J11" s="366"/>
      <c r="K11" s="297"/>
      <c r="L11" s="297"/>
      <c r="M11" s="298"/>
      <c r="N11" s="366"/>
      <c r="O11" s="297"/>
      <c r="P11" s="297"/>
      <c r="Q11" s="298"/>
      <c r="R11" s="366"/>
      <c r="S11" s="297"/>
      <c r="T11" s="297"/>
      <c r="U11" s="298"/>
      <c r="V11" s="366"/>
      <c r="W11" s="297"/>
      <c r="X11" s="297"/>
      <c r="Y11" s="298"/>
      <c r="Z11" s="281"/>
    </row>
    <row r="12" spans="2:26" ht="72">
      <c r="B12" s="288" t="s">
        <v>216</v>
      </c>
      <c r="C12" s="289" t="s">
        <v>217</v>
      </c>
      <c r="D12" s="290" t="s">
        <v>254</v>
      </c>
      <c r="E12" s="291" t="s">
        <v>349</v>
      </c>
      <c r="F12" s="366"/>
      <c r="G12" s="295"/>
      <c r="H12" s="295"/>
      <c r="I12" s="296"/>
      <c r="J12" s="366"/>
      <c r="K12" s="295"/>
      <c r="L12" s="295"/>
      <c r="M12" s="296"/>
      <c r="N12" s="366"/>
      <c r="O12" s="295"/>
      <c r="P12" s="295"/>
      <c r="Q12" s="296"/>
      <c r="R12" s="366"/>
      <c r="S12" s="295"/>
      <c r="T12" s="295"/>
      <c r="U12" s="296"/>
      <c r="V12" s="366"/>
      <c r="W12" s="295"/>
      <c r="X12" s="295"/>
      <c r="Y12" s="296"/>
      <c r="Z12" s="281"/>
    </row>
    <row r="13" spans="2:26" ht="12">
      <c r="B13" s="288" t="s">
        <v>218</v>
      </c>
      <c r="C13" s="289" t="s">
        <v>219</v>
      </c>
      <c r="D13" s="290" t="s">
        <v>255</v>
      </c>
      <c r="E13" s="291" t="s">
        <v>349</v>
      </c>
      <c r="F13" s="366"/>
      <c r="G13" s="295"/>
      <c r="H13" s="295"/>
      <c r="I13" s="296"/>
      <c r="J13" s="366"/>
      <c r="K13" s="295"/>
      <c r="L13" s="295"/>
      <c r="M13" s="296"/>
      <c r="N13" s="366"/>
      <c r="O13" s="295"/>
      <c r="P13" s="295"/>
      <c r="Q13" s="296"/>
      <c r="R13" s="366"/>
      <c r="S13" s="295"/>
      <c r="T13" s="295"/>
      <c r="U13" s="296"/>
      <c r="V13" s="366"/>
      <c r="W13" s="295"/>
      <c r="X13" s="295"/>
      <c r="Y13" s="296"/>
      <c r="Z13" s="281"/>
    </row>
    <row r="14" spans="2:26" ht="24">
      <c r="B14" s="288" t="s">
        <v>220</v>
      </c>
      <c r="C14" s="289" t="s">
        <v>221</v>
      </c>
      <c r="D14" s="290" t="s">
        <v>256</v>
      </c>
      <c r="E14" s="291" t="s">
        <v>349</v>
      </c>
      <c r="F14" s="366"/>
      <c r="G14" s="295"/>
      <c r="H14" s="295"/>
      <c r="I14" s="296"/>
      <c r="J14" s="366"/>
      <c r="K14" s="295"/>
      <c r="L14" s="295"/>
      <c r="M14" s="296"/>
      <c r="N14" s="366"/>
      <c r="O14" s="295"/>
      <c r="P14" s="295"/>
      <c r="Q14" s="296"/>
      <c r="R14" s="366"/>
      <c r="S14" s="295"/>
      <c r="T14" s="295"/>
      <c r="U14" s="296"/>
      <c r="V14" s="366"/>
      <c r="W14" s="295"/>
      <c r="X14" s="295"/>
      <c r="Y14" s="296"/>
      <c r="Z14" s="281"/>
    </row>
    <row r="15" spans="2:26" ht="24">
      <c r="B15" s="288" t="s">
        <v>222</v>
      </c>
      <c r="C15" s="289" t="s">
        <v>223</v>
      </c>
      <c r="D15" s="290" t="s">
        <v>257</v>
      </c>
      <c r="E15" s="291" t="s">
        <v>349</v>
      </c>
      <c r="F15" s="366"/>
      <c r="G15" s="295"/>
      <c r="H15" s="295"/>
      <c r="I15" s="296"/>
      <c r="J15" s="366"/>
      <c r="K15" s="295"/>
      <c r="L15" s="295"/>
      <c r="M15" s="296"/>
      <c r="N15" s="366"/>
      <c r="O15" s="295"/>
      <c r="P15" s="295"/>
      <c r="Q15" s="296"/>
      <c r="R15" s="366"/>
      <c r="S15" s="295"/>
      <c r="T15" s="295"/>
      <c r="U15" s="296"/>
      <c r="V15" s="366"/>
      <c r="W15" s="295"/>
      <c r="X15" s="295"/>
      <c r="Y15" s="296"/>
      <c r="Z15" s="281"/>
    </row>
    <row r="16" spans="2:26" ht="24">
      <c r="B16" s="288" t="s">
        <v>224</v>
      </c>
      <c r="C16" s="289" t="s">
        <v>225</v>
      </c>
      <c r="D16" s="290" t="s">
        <v>258</v>
      </c>
      <c r="E16" s="291" t="s">
        <v>349</v>
      </c>
      <c r="F16" s="366"/>
      <c r="G16" s="295"/>
      <c r="H16" s="295"/>
      <c r="I16" s="296"/>
      <c r="J16" s="366"/>
      <c r="K16" s="295"/>
      <c r="L16" s="295"/>
      <c r="M16" s="296"/>
      <c r="N16" s="366"/>
      <c r="O16" s="295"/>
      <c r="P16" s="295"/>
      <c r="Q16" s="296"/>
      <c r="R16" s="366"/>
      <c r="S16" s="295"/>
      <c r="T16" s="295"/>
      <c r="U16" s="296"/>
      <c r="V16" s="366"/>
      <c r="W16" s="295"/>
      <c r="X16" s="295"/>
      <c r="Y16" s="296"/>
      <c r="Z16" s="281"/>
    </row>
    <row r="17" spans="2:26" ht="24">
      <c r="B17" s="288" t="s">
        <v>226</v>
      </c>
      <c r="C17" s="289" t="s">
        <v>227</v>
      </c>
      <c r="D17" s="290" t="s">
        <v>259</v>
      </c>
      <c r="E17" s="291" t="s">
        <v>349</v>
      </c>
      <c r="F17" s="366"/>
      <c r="G17" s="295"/>
      <c r="H17" s="295"/>
      <c r="I17" s="296"/>
      <c r="J17" s="366"/>
      <c r="K17" s="295"/>
      <c r="L17" s="295"/>
      <c r="M17" s="296"/>
      <c r="N17" s="366"/>
      <c r="O17" s="295"/>
      <c r="P17" s="295"/>
      <c r="Q17" s="296"/>
      <c r="R17" s="366"/>
      <c r="S17" s="295"/>
      <c r="T17" s="295"/>
      <c r="U17" s="296"/>
      <c r="V17" s="367"/>
      <c r="W17" s="295"/>
      <c r="X17" s="295"/>
      <c r="Y17" s="296"/>
      <c r="Z17" s="281"/>
    </row>
    <row r="18" spans="2:26" ht="12">
      <c r="B18" s="288" t="s">
        <v>157</v>
      </c>
      <c r="C18" s="289" t="s">
        <v>324</v>
      </c>
      <c r="D18" s="290" t="s">
        <v>260</v>
      </c>
      <c r="E18" s="291" t="s">
        <v>349</v>
      </c>
      <c r="F18" s="300">
        <f>F19</f>
        <v>0</v>
      </c>
      <c r="G18" s="301">
        <f aca="true" t="shared" si="1" ref="G18:Y18">G19</f>
        <v>0</v>
      </c>
      <c r="H18" s="301">
        <f t="shared" si="1"/>
        <v>0</v>
      </c>
      <c r="I18" s="302">
        <f t="shared" si="1"/>
        <v>0</v>
      </c>
      <c r="J18" s="300">
        <f t="shared" si="1"/>
        <v>0</v>
      </c>
      <c r="K18" s="301">
        <f t="shared" si="1"/>
        <v>0</v>
      </c>
      <c r="L18" s="301">
        <f t="shared" si="1"/>
        <v>0</v>
      </c>
      <c r="M18" s="302">
        <f t="shared" si="1"/>
        <v>0</v>
      </c>
      <c r="N18" s="300">
        <f t="shared" si="1"/>
        <v>0</v>
      </c>
      <c r="O18" s="301">
        <f t="shared" si="1"/>
        <v>0</v>
      </c>
      <c r="P18" s="301">
        <f t="shared" si="1"/>
        <v>0</v>
      </c>
      <c r="Q18" s="302">
        <f t="shared" si="1"/>
        <v>0</v>
      </c>
      <c r="R18" s="300">
        <f t="shared" si="1"/>
        <v>0</v>
      </c>
      <c r="S18" s="301">
        <f t="shared" si="1"/>
        <v>0</v>
      </c>
      <c r="T18" s="301">
        <f t="shared" si="1"/>
        <v>0</v>
      </c>
      <c r="U18" s="302">
        <f t="shared" si="1"/>
        <v>0</v>
      </c>
      <c r="V18" s="300">
        <f t="shared" si="1"/>
        <v>0</v>
      </c>
      <c r="W18" s="301">
        <f t="shared" si="1"/>
        <v>0</v>
      </c>
      <c r="X18" s="301">
        <f t="shared" si="1"/>
        <v>0</v>
      </c>
      <c r="Y18" s="302">
        <f t="shared" si="1"/>
        <v>0</v>
      </c>
      <c r="Z18" s="281"/>
    </row>
    <row r="19" spans="2:26" ht="12">
      <c r="B19" s="288" t="s">
        <v>228</v>
      </c>
      <c r="C19" s="289" t="s">
        <v>229</v>
      </c>
      <c r="D19" s="290" t="s">
        <v>261</v>
      </c>
      <c r="E19" s="291" t="s">
        <v>349</v>
      </c>
      <c r="F19" s="367"/>
      <c r="G19" s="295"/>
      <c r="H19" s="295"/>
      <c r="I19" s="296"/>
      <c r="J19" s="367"/>
      <c r="K19" s="295"/>
      <c r="L19" s="295"/>
      <c r="M19" s="296"/>
      <c r="N19" s="367"/>
      <c r="O19" s="295"/>
      <c r="P19" s="295"/>
      <c r="Q19" s="296"/>
      <c r="R19" s="367"/>
      <c r="S19" s="295"/>
      <c r="T19" s="295"/>
      <c r="U19" s="296"/>
      <c r="V19" s="367"/>
      <c r="W19" s="295"/>
      <c r="X19" s="295"/>
      <c r="Y19" s="296"/>
      <c r="Z19" s="281"/>
    </row>
    <row r="20" spans="2:26" ht="36">
      <c r="B20" s="288" t="s">
        <v>158</v>
      </c>
      <c r="C20" s="289" t="s">
        <v>230</v>
      </c>
      <c r="D20" s="290" t="s">
        <v>262</v>
      </c>
      <c r="E20" s="291" t="s">
        <v>349</v>
      </c>
      <c r="F20" s="299"/>
      <c r="G20" s="295"/>
      <c r="H20" s="295"/>
      <c r="I20" s="296"/>
      <c r="J20" s="299"/>
      <c r="K20" s="295"/>
      <c r="L20" s="295"/>
      <c r="M20" s="296"/>
      <c r="N20" s="846"/>
      <c r="O20" s="295"/>
      <c r="P20" s="295"/>
      <c r="Q20" s="296"/>
      <c r="R20" s="299"/>
      <c r="S20" s="295"/>
      <c r="T20" s="295"/>
      <c r="U20" s="296"/>
      <c r="V20" s="299"/>
      <c r="W20" s="295"/>
      <c r="X20" s="295"/>
      <c r="Y20" s="296"/>
      <c r="Z20" s="281"/>
    </row>
    <row r="21" spans="2:26" ht="12.75" thickBot="1">
      <c r="B21" s="303" t="s">
        <v>159</v>
      </c>
      <c r="C21" s="304" t="s">
        <v>231</v>
      </c>
      <c r="D21" s="305" t="s">
        <v>263</v>
      </c>
      <c r="E21" s="306" t="s">
        <v>349</v>
      </c>
      <c r="F21" s="307">
        <f aca="true" t="shared" si="2" ref="F21:Y21">F7+F18+F20</f>
        <v>0</v>
      </c>
      <c r="G21" s="308">
        <f t="shared" si="2"/>
        <v>0</v>
      </c>
      <c r="H21" s="308">
        <f t="shared" si="2"/>
        <v>0</v>
      </c>
      <c r="I21" s="310">
        <f t="shared" si="2"/>
        <v>0</v>
      </c>
      <c r="J21" s="309">
        <f>J7+J18+J20</f>
        <v>0</v>
      </c>
      <c r="K21" s="308">
        <f>K7+K18+K20</f>
        <v>0</v>
      </c>
      <c r="L21" s="308">
        <f>L7+L18+L20</f>
        <v>0</v>
      </c>
      <c r="M21" s="310">
        <f>M7+M18+M20</f>
        <v>0</v>
      </c>
      <c r="N21" s="309">
        <f t="shared" si="2"/>
        <v>0</v>
      </c>
      <c r="O21" s="308">
        <f t="shared" si="2"/>
        <v>0</v>
      </c>
      <c r="P21" s="308">
        <f t="shared" si="2"/>
        <v>0</v>
      </c>
      <c r="Q21" s="310">
        <f t="shared" si="2"/>
        <v>0</v>
      </c>
      <c r="R21" s="309">
        <f t="shared" si="2"/>
        <v>0</v>
      </c>
      <c r="S21" s="308">
        <f t="shared" si="2"/>
        <v>0</v>
      </c>
      <c r="T21" s="308">
        <f t="shared" si="2"/>
        <v>0</v>
      </c>
      <c r="U21" s="310">
        <f t="shared" si="2"/>
        <v>0</v>
      </c>
      <c r="V21" s="830">
        <f t="shared" si="2"/>
        <v>0</v>
      </c>
      <c r="W21" s="311">
        <f t="shared" si="2"/>
        <v>0</v>
      </c>
      <c r="X21" s="311">
        <f t="shared" si="2"/>
        <v>0</v>
      </c>
      <c r="Y21" s="312">
        <f t="shared" si="2"/>
        <v>0</v>
      </c>
      <c r="Z21" s="281"/>
    </row>
    <row r="22" spans="2:26" ht="12.75" thickBot="1">
      <c r="B22" s="303" t="s">
        <v>160</v>
      </c>
      <c r="C22" s="304" t="s">
        <v>165</v>
      </c>
      <c r="D22" s="305" t="s">
        <v>263</v>
      </c>
      <c r="E22" s="306" t="s">
        <v>349</v>
      </c>
      <c r="F22" s="872">
        <f>SUM(F21:I21)</f>
        <v>0</v>
      </c>
      <c r="G22" s="873"/>
      <c r="H22" s="873"/>
      <c r="I22" s="874"/>
      <c r="J22" s="868">
        <f>SUM(J21:M21)</f>
        <v>0</v>
      </c>
      <c r="K22" s="869"/>
      <c r="L22" s="869"/>
      <c r="M22" s="870"/>
      <c r="N22" s="868">
        <f>SUM(N21:Q21)</f>
        <v>0</v>
      </c>
      <c r="O22" s="869"/>
      <c r="P22" s="869"/>
      <c r="Q22" s="870"/>
      <c r="R22" s="868">
        <f>SUM(R21:U21)</f>
        <v>0</v>
      </c>
      <c r="S22" s="869"/>
      <c r="T22" s="869"/>
      <c r="U22" s="870"/>
      <c r="V22" s="872">
        <f>SUM(V21:Y21)</f>
        <v>0</v>
      </c>
      <c r="W22" s="873"/>
      <c r="X22" s="873"/>
      <c r="Y22" s="874"/>
      <c r="Z22" s="281"/>
    </row>
    <row r="23" s="280" customFormat="1" ht="5.25">
      <c r="E23" s="389"/>
    </row>
    <row r="24" spans="1:2" s="390" customFormat="1" ht="12.75">
      <c r="A24" s="391"/>
      <c r="B24" s="825" t="s">
        <v>608</v>
      </c>
    </row>
    <row r="25" spans="1:60" s="381" customFormat="1" ht="15.75">
      <c r="A25" s="391"/>
      <c r="B25" s="825">
        <f>B3</f>
        <v>0</v>
      </c>
      <c r="T25" s="390"/>
      <c r="U25" s="444"/>
      <c r="V25" s="391"/>
      <c r="W25" s="391"/>
      <c r="AE25" s="391"/>
      <c r="AF25" s="391"/>
      <c r="AV25" s="391"/>
      <c r="AW25" s="391"/>
      <c r="BH25" s="391"/>
    </row>
    <row r="26" spans="2:21" s="241" customFormat="1" ht="12">
      <c r="B26" s="824" t="s">
        <v>607</v>
      </c>
      <c r="U26" s="823" t="s">
        <v>571</v>
      </c>
    </row>
    <row r="27" s="230" customFormat="1" ht="5.25"/>
    <row r="28" spans="1:26" s="437" customFormat="1" ht="12">
      <c r="A28" s="438"/>
      <c r="E28" s="282"/>
      <c r="Z28" s="438"/>
    </row>
  </sheetData>
  <sheetProtection password="CA0A" sheet="1" formatCells="0" formatColumns="0" formatRows="0"/>
  <protectedRanges>
    <protectedRange sqref="F19:Y20" name="Диапазон2"/>
    <protectedRange sqref="F8:Y17" name="Диапазон1"/>
  </protectedRanges>
  <mergeCells count="14">
    <mergeCell ref="V22:Y22"/>
    <mergeCell ref="R22:U22"/>
    <mergeCell ref="N22:Q22"/>
    <mergeCell ref="V4:Y4"/>
    <mergeCell ref="E4:E5"/>
    <mergeCell ref="C4:C5"/>
    <mergeCell ref="N4:Q4"/>
    <mergeCell ref="R4:U4"/>
    <mergeCell ref="D4:D5"/>
    <mergeCell ref="J4:M4"/>
    <mergeCell ref="J22:M22"/>
    <mergeCell ref="B4:B5"/>
    <mergeCell ref="F4:I4"/>
    <mergeCell ref="F22:I22"/>
  </mergeCells>
  <printOptions horizontalCentered="1" verticalCentered="1"/>
  <pageMargins left="0.15748031496062992" right="0.15748031496062992" top="0.5511811023622047" bottom="0.31496062992125984" header="0.3937007874015748" footer="0.15748031496062992"/>
  <pageSetup fitToHeight="1" fitToWidth="1" horizontalDpi="600" verticalDpi="600" orientation="landscape" paperSize="9" scale="87" r:id="rId1"/>
  <headerFooter alignWithMargins="0">
    <oddHeader>&amp;C&amp;8&amp;P</oddHeader>
    <oddFooter>&amp;L&amp;8&amp;Z    &amp;F   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tabColor indexed="11"/>
  </sheetPr>
  <dimension ref="A1:CZ37"/>
  <sheetViews>
    <sheetView zoomScaleSheetLayoutView="75" workbookViewId="0" topLeftCell="A1">
      <pane xSplit="6" ySplit="6" topLeftCell="BP7" activePane="bottomRight" state="frozen"/>
      <selection pane="topLeft" activeCell="B3" sqref="B3"/>
      <selection pane="topRight" activeCell="B3" sqref="B3"/>
      <selection pane="bottomLeft" activeCell="B3" sqref="B3"/>
      <selection pane="bottomRight" activeCell="CB44" sqref="CB44"/>
    </sheetView>
  </sheetViews>
  <sheetFormatPr defaultColWidth="9.140625" defaultRowHeight="12" customHeight="1"/>
  <cols>
    <col min="1" max="1" width="0.9921875" style="593" customWidth="1"/>
    <col min="2" max="2" width="6.00390625" style="396" customWidth="1"/>
    <col min="3" max="3" width="35.00390625" style="548" customWidth="1"/>
    <col min="4" max="4" width="9.140625" style="548" hidden="1" customWidth="1"/>
    <col min="5" max="5" width="9.00390625" style="548" customWidth="1"/>
    <col min="6" max="6" width="10.421875" style="458" hidden="1" customWidth="1"/>
    <col min="7" max="7" width="9.7109375" style="458" customWidth="1"/>
    <col min="8" max="8" width="6.28125" style="458" customWidth="1"/>
    <col min="9" max="9" width="10.00390625" style="458" customWidth="1"/>
    <col min="10" max="10" width="8.421875" style="458" customWidth="1"/>
    <col min="11" max="11" width="6.28125" style="458" customWidth="1"/>
    <col min="12" max="12" width="8.57421875" style="459" bestFit="1" customWidth="1"/>
    <col min="13" max="13" width="6.28125" style="459" customWidth="1"/>
    <col min="14" max="15" width="7.8515625" style="459" customWidth="1"/>
    <col min="16" max="16" width="6.28125" style="459" customWidth="1"/>
    <col min="17" max="17" width="9.7109375" style="458" customWidth="1"/>
    <col min="18" max="18" width="6.28125" style="458" customWidth="1"/>
    <col min="19" max="19" width="10.00390625" style="458" customWidth="1"/>
    <col min="20" max="20" width="7.7109375" style="458" customWidth="1"/>
    <col min="21" max="21" width="6.28125" style="458" customWidth="1"/>
    <col min="22" max="23" width="0.9921875" style="593" customWidth="1"/>
    <col min="24" max="24" width="9.7109375" style="458" customWidth="1"/>
    <col min="25" max="25" width="6.28125" style="458" customWidth="1"/>
    <col min="26" max="26" width="10.00390625" style="458" customWidth="1"/>
    <col min="27" max="27" width="9.57421875" style="458" customWidth="1"/>
    <col min="28" max="28" width="6.28125" style="458" customWidth="1"/>
    <col min="29" max="29" width="8.57421875" style="459" bestFit="1" customWidth="1"/>
    <col min="30" max="30" width="6.28125" style="459" customWidth="1"/>
    <col min="31" max="32" width="7.8515625" style="459" customWidth="1"/>
    <col min="33" max="33" width="6.28125" style="459" customWidth="1"/>
    <col min="34" max="34" width="9.7109375" style="458" customWidth="1"/>
    <col min="35" max="35" width="6.28125" style="458" customWidth="1"/>
    <col min="36" max="36" width="10.00390625" style="458" customWidth="1"/>
    <col min="37" max="37" width="8.00390625" style="458" customWidth="1"/>
    <col min="38" max="38" width="6.28125" style="458" customWidth="1"/>
    <col min="39" max="40" width="0.9921875" style="593" customWidth="1"/>
    <col min="41" max="41" width="9.7109375" style="458" customWidth="1"/>
    <col min="42" max="42" width="6.28125" style="458" customWidth="1"/>
    <col min="43" max="43" width="10.00390625" style="458" customWidth="1"/>
    <col min="44" max="44" width="9.7109375" style="458" customWidth="1"/>
    <col min="45" max="45" width="6.28125" style="458" customWidth="1"/>
    <col min="46" max="46" width="8.57421875" style="459" bestFit="1" customWidth="1"/>
    <col min="47" max="47" width="6.28125" style="459" customWidth="1"/>
    <col min="48" max="49" width="7.8515625" style="459" customWidth="1"/>
    <col min="50" max="50" width="6.28125" style="459" customWidth="1"/>
    <col min="51" max="51" width="9.7109375" style="458" customWidth="1"/>
    <col min="52" max="52" width="6.28125" style="458" customWidth="1"/>
    <col min="53" max="53" width="10.00390625" style="458" customWidth="1"/>
    <col min="54" max="54" width="7.57421875" style="458" customWidth="1"/>
    <col min="55" max="55" width="6.28125" style="458" customWidth="1"/>
    <col min="56" max="57" width="0.9921875" style="593" customWidth="1"/>
    <col min="58" max="58" width="9.7109375" style="458" customWidth="1"/>
    <col min="59" max="59" width="6.28125" style="458" customWidth="1"/>
    <col min="60" max="60" width="10.00390625" style="458" customWidth="1"/>
    <col min="61" max="61" width="10.140625" style="458" customWidth="1"/>
    <col min="62" max="62" width="6.28125" style="458" customWidth="1"/>
    <col min="63" max="63" width="8.57421875" style="459" bestFit="1" customWidth="1"/>
    <col min="64" max="64" width="6.28125" style="459" customWidth="1"/>
    <col min="65" max="66" width="7.8515625" style="459" customWidth="1"/>
    <col min="67" max="67" width="6.28125" style="459" customWidth="1"/>
    <col min="68" max="68" width="9.7109375" style="458" customWidth="1"/>
    <col min="69" max="69" width="6.28125" style="458" customWidth="1"/>
    <col min="70" max="70" width="8.8515625" style="458" customWidth="1"/>
    <col min="71" max="71" width="8.7109375" style="458" customWidth="1"/>
    <col min="72" max="72" width="6.28125" style="458" customWidth="1"/>
    <col min="73" max="74" width="0.9921875" style="593" customWidth="1"/>
    <col min="75" max="75" width="9.28125" style="458" customWidth="1"/>
    <col min="76" max="76" width="6.28125" style="461" customWidth="1"/>
    <col min="77" max="78" width="7.8515625" style="461" customWidth="1"/>
    <col min="79" max="79" width="6.28125" style="461" customWidth="1"/>
    <col min="80" max="80" width="8.57421875" style="459" bestFit="1" customWidth="1"/>
    <col min="81" max="81" width="6.28125" style="459" customWidth="1"/>
    <col min="82" max="83" width="7.8515625" style="459" customWidth="1"/>
    <col min="84" max="84" width="6.28125" style="459" customWidth="1"/>
    <col min="85" max="85" width="9.7109375" style="458" customWidth="1"/>
    <col min="86" max="86" width="6.28125" style="458" customWidth="1"/>
    <col min="87" max="87" width="10.00390625" style="458" customWidth="1"/>
    <col min="88" max="88" width="8.7109375" style="458" customWidth="1"/>
    <col min="89" max="89" width="6.28125" style="458" customWidth="1"/>
    <col min="90" max="90" width="0.9921875" style="593" customWidth="1"/>
    <col min="91" max="16384" width="9.140625" style="458" customWidth="1"/>
  </cols>
  <sheetData>
    <row r="1" spans="1:90" s="450" customFormat="1" ht="12.75">
      <c r="A1" s="592"/>
      <c r="B1" s="447">
        <f>3!B3</f>
        <v>0</v>
      </c>
      <c r="C1" s="448"/>
      <c r="D1" s="448"/>
      <c r="E1" s="448"/>
      <c r="F1" s="449"/>
      <c r="L1" s="451"/>
      <c r="M1" s="451"/>
      <c r="N1" s="451"/>
      <c r="O1" s="451"/>
      <c r="P1" s="452" t="s">
        <v>172</v>
      </c>
      <c r="V1" s="592"/>
      <c r="W1" s="592"/>
      <c r="AC1" s="451"/>
      <c r="AD1" s="451"/>
      <c r="AE1" s="451"/>
      <c r="AF1" s="451"/>
      <c r="AG1" s="452" t="s">
        <v>172</v>
      </c>
      <c r="AM1" s="592"/>
      <c r="AN1" s="592"/>
      <c r="AT1" s="451"/>
      <c r="AU1" s="451"/>
      <c r="AV1" s="451"/>
      <c r="AW1" s="451"/>
      <c r="AX1" s="452" t="s">
        <v>172</v>
      </c>
      <c r="BD1" s="592"/>
      <c r="BE1" s="592"/>
      <c r="BK1" s="451"/>
      <c r="BL1" s="451"/>
      <c r="BM1" s="451"/>
      <c r="BN1" s="451"/>
      <c r="BO1" s="452" t="s">
        <v>172</v>
      </c>
      <c r="BU1" s="592"/>
      <c r="BV1" s="592"/>
      <c r="BX1" s="453"/>
      <c r="BY1" s="453"/>
      <c r="BZ1" s="453"/>
      <c r="CA1" s="454"/>
      <c r="CB1" s="451"/>
      <c r="CC1" s="451"/>
      <c r="CD1" s="451"/>
      <c r="CE1" s="451"/>
      <c r="CF1" s="452" t="s">
        <v>172</v>
      </c>
      <c r="CL1" s="592"/>
    </row>
    <row r="2" spans="2:89" ht="12" customHeight="1">
      <c r="B2" s="889" t="s">
        <v>583</v>
      </c>
      <c r="C2" s="890"/>
      <c r="D2" s="551"/>
      <c r="E2" s="551"/>
      <c r="F2" s="455"/>
      <c r="G2" s="455"/>
      <c r="H2" s="455"/>
      <c r="I2" s="455"/>
      <c r="J2" s="455"/>
      <c r="K2" s="455"/>
      <c r="L2" s="456"/>
      <c r="M2" s="456"/>
      <c r="N2" s="457"/>
      <c r="O2" s="456"/>
      <c r="P2" s="456"/>
      <c r="Q2" s="455"/>
      <c r="R2" s="455"/>
      <c r="S2" s="455"/>
      <c r="T2" s="455"/>
      <c r="U2" s="455"/>
      <c r="X2" s="455"/>
      <c r="Y2" s="455"/>
      <c r="Z2" s="455"/>
      <c r="AA2" s="455"/>
      <c r="AB2" s="455"/>
      <c r="AC2" s="456"/>
      <c r="AD2" s="456"/>
      <c r="AE2" s="457"/>
      <c r="AF2" s="456"/>
      <c r="AG2" s="456"/>
      <c r="AH2" s="455"/>
      <c r="AI2" s="455"/>
      <c r="AJ2" s="455"/>
      <c r="AK2" s="455"/>
      <c r="AL2" s="455"/>
      <c r="AO2" s="455"/>
      <c r="AP2" s="455"/>
      <c r="AQ2" s="455"/>
      <c r="AR2" s="455"/>
      <c r="AS2" s="455"/>
      <c r="AT2" s="456"/>
      <c r="AU2" s="456"/>
      <c r="AV2" s="457"/>
      <c r="AW2" s="456"/>
      <c r="AX2" s="456"/>
      <c r="AY2" s="455"/>
      <c r="AZ2" s="455"/>
      <c r="BA2" s="455"/>
      <c r="BB2" s="455"/>
      <c r="BC2" s="455"/>
      <c r="BF2" s="455"/>
      <c r="BG2" s="455"/>
      <c r="BH2" s="455"/>
      <c r="BI2" s="455"/>
      <c r="BJ2" s="455"/>
      <c r="BK2" s="456"/>
      <c r="BL2" s="456"/>
      <c r="BM2" s="457"/>
      <c r="BN2" s="456"/>
      <c r="BO2" s="456"/>
      <c r="BP2" s="455"/>
      <c r="BQ2" s="455"/>
      <c r="BR2" s="455"/>
      <c r="BS2" s="455"/>
      <c r="BT2" s="455"/>
      <c r="BW2" s="455"/>
      <c r="BX2" s="456"/>
      <c r="BY2" s="455" t="s">
        <v>357</v>
      </c>
      <c r="BZ2" s="456"/>
      <c r="CA2" s="456"/>
      <c r="CB2" s="456"/>
      <c r="CC2" s="456"/>
      <c r="CD2" s="457"/>
      <c r="CE2" s="456"/>
      <c r="CF2" s="456"/>
      <c r="CG2" s="455"/>
      <c r="CH2" s="455"/>
      <c r="CI2" s="455"/>
      <c r="CJ2" s="455"/>
      <c r="CK2" s="455"/>
    </row>
    <row r="3" spans="2:87" ht="13.5" thickBot="1">
      <c r="B3" s="891"/>
      <c r="C3" s="891"/>
      <c r="D3" s="552"/>
      <c r="E3" s="552"/>
      <c r="I3" s="611"/>
      <c r="N3" s="611"/>
      <c r="P3" s="460" t="s">
        <v>191</v>
      </c>
      <c r="S3" s="611"/>
      <c r="Z3" s="611"/>
      <c r="AE3" s="611"/>
      <c r="AG3" s="460" t="s">
        <v>191</v>
      </c>
      <c r="AJ3" s="611"/>
      <c r="AQ3" s="611"/>
      <c r="AV3" s="611"/>
      <c r="AX3" s="460" t="s">
        <v>191</v>
      </c>
      <c r="BA3" s="611"/>
      <c r="BH3" s="611"/>
      <c r="BM3" s="611"/>
      <c r="BO3" s="460" t="s">
        <v>191</v>
      </c>
      <c r="BR3" s="611"/>
      <c r="BX3" s="458"/>
      <c r="BY3" s="611"/>
      <c r="BZ3" s="458"/>
      <c r="CA3" s="458"/>
      <c r="CD3" s="611"/>
      <c r="CF3" s="460" t="s">
        <v>191</v>
      </c>
      <c r="CI3" s="611"/>
    </row>
    <row r="4" spans="2:89" ht="12" customHeight="1">
      <c r="B4" s="881" t="s">
        <v>41</v>
      </c>
      <c r="C4" s="885" t="s">
        <v>147</v>
      </c>
      <c r="D4" s="887"/>
      <c r="E4" s="887"/>
      <c r="F4" s="892"/>
      <c r="G4" s="881" t="str">
        <f>Заголовок!B18</f>
        <v>2012 факт</v>
      </c>
      <c r="H4" s="882"/>
      <c r="I4" s="882"/>
      <c r="J4" s="882"/>
      <c r="K4" s="883"/>
      <c r="L4" s="878" t="str">
        <f>G4</f>
        <v>2012 факт</v>
      </c>
      <c r="M4" s="879"/>
      <c r="N4" s="879"/>
      <c r="O4" s="879"/>
      <c r="P4" s="880"/>
      <c r="Q4" s="878" t="str">
        <f>L4</f>
        <v>2012 факт</v>
      </c>
      <c r="R4" s="879"/>
      <c r="S4" s="879"/>
      <c r="T4" s="879"/>
      <c r="U4" s="880"/>
      <c r="X4" s="881" t="str">
        <f>Заголовок!C18</f>
        <v>2013 факт</v>
      </c>
      <c r="Y4" s="882"/>
      <c r="Z4" s="882"/>
      <c r="AA4" s="882"/>
      <c r="AB4" s="883"/>
      <c r="AC4" s="878" t="str">
        <f>X4</f>
        <v>2013 факт</v>
      </c>
      <c r="AD4" s="879"/>
      <c r="AE4" s="879"/>
      <c r="AF4" s="879"/>
      <c r="AG4" s="880"/>
      <c r="AH4" s="878" t="str">
        <f>AC4</f>
        <v>2013 факт</v>
      </c>
      <c r="AI4" s="879"/>
      <c r="AJ4" s="879"/>
      <c r="AK4" s="879"/>
      <c r="AL4" s="880"/>
      <c r="AO4" s="881" t="str">
        <f>Заголовок!D18</f>
        <v>2014 факт</v>
      </c>
      <c r="AP4" s="882"/>
      <c r="AQ4" s="882"/>
      <c r="AR4" s="882"/>
      <c r="AS4" s="883"/>
      <c r="AT4" s="878" t="str">
        <f>AO4</f>
        <v>2014 факт</v>
      </c>
      <c r="AU4" s="879"/>
      <c r="AV4" s="879"/>
      <c r="AW4" s="879"/>
      <c r="AX4" s="880"/>
      <c r="AY4" s="878" t="str">
        <f>AT4</f>
        <v>2014 факт</v>
      </c>
      <c r="AZ4" s="879"/>
      <c r="BA4" s="879"/>
      <c r="BB4" s="879"/>
      <c r="BC4" s="880"/>
      <c r="BF4" s="881" t="str">
        <f>Заголовок!F18</f>
        <v>2015 план</v>
      </c>
      <c r="BG4" s="882"/>
      <c r="BH4" s="882"/>
      <c r="BI4" s="882"/>
      <c r="BJ4" s="883"/>
      <c r="BK4" s="878" t="str">
        <f>BF4</f>
        <v>2015 план</v>
      </c>
      <c r="BL4" s="879"/>
      <c r="BM4" s="879"/>
      <c r="BN4" s="879"/>
      <c r="BO4" s="880"/>
      <c r="BP4" s="878" t="str">
        <f>BK4</f>
        <v>2015 план</v>
      </c>
      <c r="BQ4" s="879"/>
      <c r="BR4" s="879"/>
      <c r="BS4" s="879"/>
      <c r="BT4" s="880"/>
      <c r="BW4" s="881" t="str">
        <f>Заголовок!G18</f>
        <v>2016 план</v>
      </c>
      <c r="BX4" s="882"/>
      <c r="BY4" s="882"/>
      <c r="BZ4" s="882"/>
      <c r="CA4" s="883"/>
      <c r="CB4" s="878" t="str">
        <f>BW4</f>
        <v>2016 план</v>
      </c>
      <c r="CC4" s="879"/>
      <c r="CD4" s="879"/>
      <c r="CE4" s="879"/>
      <c r="CF4" s="880"/>
      <c r="CG4" s="878" t="str">
        <f>CB4</f>
        <v>2016 план</v>
      </c>
      <c r="CH4" s="879"/>
      <c r="CI4" s="879"/>
      <c r="CJ4" s="879"/>
      <c r="CK4" s="880"/>
    </row>
    <row r="5" spans="2:89" ht="12" customHeight="1">
      <c r="B5" s="884"/>
      <c r="C5" s="886"/>
      <c r="D5" s="888"/>
      <c r="E5" s="888"/>
      <c r="F5" s="893"/>
      <c r="G5" s="462" t="s">
        <v>165</v>
      </c>
      <c r="H5" s="463" t="s">
        <v>179</v>
      </c>
      <c r="I5" s="463" t="s">
        <v>167</v>
      </c>
      <c r="J5" s="463" t="s">
        <v>168</v>
      </c>
      <c r="K5" s="464" t="s">
        <v>166</v>
      </c>
      <c r="L5" s="465" t="s">
        <v>165</v>
      </c>
      <c r="M5" s="466" t="s">
        <v>179</v>
      </c>
      <c r="N5" s="466" t="s">
        <v>167</v>
      </c>
      <c r="O5" s="466" t="s">
        <v>168</v>
      </c>
      <c r="P5" s="467" t="s">
        <v>166</v>
      </c>
      <c r="Q5" s="465" t="s">
        <v>165</v>
      </c>
      <c r="R5" s="466" t="s">
        <v>179</v>
      </c>
      <c r="S5" s="466" t="s">
        <v>167</v>
      </c>
      <c r="T5" s="466" t="s">
        <v>168</v>
      </c>
      <c r="U5" s="467" t="s">
        <v>166</v>
      </c>
      <c r="X5" s="462" t="s">
        <v>165</v>
      </c>
      <c r="Y5" s="463" t="s">
        <v>179</v>
      </c>
      <c r="Z5" s="463" t="s">
        <v>167</v>
      </c>
      <c r="AA5" s="463" t="s">
        <v>168</v>
      </c>
      <c r="AB5" s="464" t="s">
        <v>166</v>
      </c>
      <c r="AC5" s="465" t="s">
        <v>165</v>
      </c>
      <c r="AD5" s="466" t="s">
        <v>179</v>
      </c>
      <c r="AE5" s="466" t="s">
        <v>167</v>
      </c>
      <c r="AF5" s="466" t="s">
        <v>168</v>
      </c>
      <c r="AG5" s="467" t="s">
        <v>166</v>
      </c>
      <c r="AH5" s="465" t="s">
        <v>165</v>
      </c>
      <c r="AI5" s="466" t="s">
        <v>179</v>
      </c>
      <c r="AJ5" s="466" t="s">
        <v>167</v>
      </c>
      <c r="AK5" s="466" t="s">
        <v>168</v>
      </c>
      <c r="AL5" s="467" t="s">
        <v>166</v>
      </c>
      <c r="AO5" s="462" t="s">
        <v>165</v>
      </c>
      <c r="AP5" s="463" t="s">
        <v>179</v>
      </c>
      <c r="AQ5" s="463" t="s">
        <v>167</v>
      </c>
      <c r="AR5" s="463" t="s">
        <v>168</v>
      </c>
      <c r="AS5" s="464" t="s">
        <v>166</v>
      </c>
      <c r="AT5" s="465" t="s">
        <v>165</v>
      </c>
      <c r="AU5" s="466" t="s">
        <v>179</v>
      </c>
      <c r="AV5" s="466" t="s">
        <v>167</v>
      </c>
      <c r="AW5" s="466" t="s">
        <v>168</v>
      </c>
      <c r="AX5" s="467" t="s">
        <v>166</v>
      </c>
      <c r="AY5" s="465" t="s">
        <v>165</v>
      </c>
      <c r="AZ5" s="466" t="s">
        <v>179</v>
      </c>
      <c r="BA5" s="466" t="s">
        <v>167</v>
      </c>
      <c r="BB5" s="466" t="s">
        <v>168</v>
      </c>
      <c r="BC5" s="467" t="s">
        <v>166</v>
      </c>
      <c r="BF5" s="462" t="s">
        <v>165</v>
      </c>
      <c r="BG5" s="463" t="s">
        <v>179</v>
      </c>
      <c r="BH5" s="463" t="s">
        <v>167</v>
      </c>
      <c r="BI5" s="463" t="s">
        <v>168</v>
      </c>
      <c r="BJ5" s="464" t="s">
        <v>166</v>
      </c>
      <c r="BK5" s="465" t="s">
        <v>165</v>
      </c>
      <c r="BL5" s="466" t="s">
        <v>179</v>
      </c>
      <c r="BM5" s="466" t="s">
        <v>167</v>
      </c>
      <c r="BN5" s="466" t="s">
        <v>168</v>
      </c>
      <c r="BO5" s="467" t="s">
        <v>166</v>
      </c>
      <c r="BP5" s="465" t="s">
        <v>165</v>
      </c>
      <c r="BQ5" s="466" t="s">
        <v>179</v>
      </c>
      <c r="BR5" s="466" t="s">
        <v>167</v>
      </c>
      <c r="BS5" s="466" t="s">
        <v>168</v>
      </c>
      <c r="BT5" s="467" t="s">
        <v>166</v>
      </c>
      <c r="BW5" s="462" t="s">
        <v>165</v>
      </c>
      <c r="BX5" s="466" t="s">
        <v>179</v>
      </c>
      <c r="BY5" s="466" t="s">
        <v>167</v>
      </c>
      <c r="BZ5" s="466" t="s">
        <v>168</v>
      </c>
      <c r="CA5" s="467" t="s">
        <v>166</v>
      </c>
      <c r="CB5" s="465" t="s">
        <v>165</v>
      </c>
      <c r="CC5" s="466" t="s">
        <v>179</v>
      </c>
      <c r="CD5" s="466" t="s">
        <v>167</v>
      </c>
      <c r="CE5" s="466" t="s">
        <v>168</v>
      </c>
      <c r="CF5" s="467" t="s">
        <v>166</v>
      </c>
      <c r="CG5" s="465" t="s">
        <v>165</v>
      </c>
      <c r="CH5" s="466" t="s">
        <v>179</v>
      </c>
      <c r="CI5" s="466" t="s">
        <v>167</v>
      </c>
      <c r="CJ5" s="466" t="s">
        <v>168</v>
      </c>
      <c r="CK5" s="467" t="s">
        <v>166</v>
      </c>
    </row>
    <row r="6" spans="2:89" ht="12" customHeight="1" thickBot="1">
      <c r="B6" s="468">
        <v>1</v>
      </c>
      <c r="C6" s="469">
        <v>2</v>
      </c>
      <c r="D6" s="470"/>
      <c r="E6" s="470"/>
      <c r="F6" s="471"/>
      <c r="G6" s="472">
        <v>18</v>
      </c>
      <c r="H6" s="473">
        <v>19</v>
      </c>
      <c r="I6" s="473">
        <v>20</v>
      </c>
      <c r="J6" s="473">
        <v>21</v>
      </c>
      <c r="K6" s="474">
        <v>22</v>
      </c>
      <c r="L6" s="475">
        <v>28</v>
      </c>
      <c r="M6" s="476">
        <v>29</v>
      </c>
      <c r="N6" s="476">
        <v>30</v>
      </c>
      <c r="O6" s="476">
        <v>31</v>
      </c>
      <c r="P6" s="477">
        <v>32</v>
      </c>
      <c r="Q6" s="475">
        <v>33</v>
      </c>
      <c r="R6" s="476">
        <v>34</v>
      </c>
      <c r="S6" s="476">
        <v>35</v>
      </c>
      <c r="T6" s="476">
        <v>36</v>
      </c>
      <c r="U6" s="477">
        <v>37</v>
      </c>
      <c r="X6" s="472">
        <v>18</v>
      </c>
      <c r="Y6" s="473">
        <v>19</v>
      </c>
      <c r="Z6" s="473">
        <v>20</v>
      </c>
      <c r="AA6" s="473">
        <v>21</v>
      </c>
      <c r="AB6" s="474">
        <v>22</v>
      </c>
      <c r="AC6" s="475">
        <v>28</v>
      </c>
      <c r="AD6" s="476">
        <v>29</v>
      </c>
      <c r="AE6" s="476">
        <v>30</v>
      </c>
      <c r="AF6" s="476">
        <v>31</v>
      </c>
      <c r="AG6" s="477">
        <v>32</v>
      </c>
      <c r="AH6" s="475">
        <v>33</v>
      </c>
      <c r="AI6" s="476">
        <v>34</v>
      </c>
      <c r="AJ6" s="476">
        <v>35</v>
      </c>
      <c r="AK6" s="476">
        <v>36</v>
      </c>
      <c r="AL6" s="477">
        <v>37</v>
      </c>
      <c r="AO6" s="472">
        <v>18</v>
      </c>
      <c r="AP6" s="473">
        <v>19</v>
      </c>
      <c r="AQ6" s="473">
        <v>20</v>
      </c>
      <c r="AR6" s="473">
        <v>21</v>
      </c>
      <c r="AS6" s="474">
        <v>22</v>
      </c>
      <c r="AT6" s="475">
        <v>28</v>
      </c>
      <c r="AU6" s="476">
        <v>29</v>
      </c>
      <c r="AV6" s="476">
        <v>30</v>
      </c>
      <c r="AW6" s="476">
        <v>31</v>
      </c>
      <c r="AX6" s="477">
        <v>32</v>
      </c>
      <c r="AY6" s="475">
        <v>33</v>
      </c>
      <c r="AZ6" s="476">
        <v>34</v>
      </c>
      <c r="BA6" s="476">
        <v>35</v>
      </c>
      <c r="BB6" s="476">
        <v>36</v>
      </c>
      <c r="BC6" s="477">
        <v>37</v>
      </c>
      <c r="BF6" s="472">
        <v>18</v>
      </c>
      <c r="BG6" s="473">
        <v>19</v>
      </c>
      <c r="BH6" s="473">
        <v>20</v>
      </c>
      <c r="BI6" s="473">
        <v>21</v>
      </c>
      <c r="BJ6" s="474">
        <v>22</v>
      </c>
      <c r="BK6" s="475">
        <v>28</v>
      </c>
      <c r="BL6" s="476">
        <v>29</v>
      </c>
      <c r="BM6" s="476">
        <v>30</v>
      </c>
      <c r="BN6" s="476">
        <v>31</v>
      </c>
      <c r="BO6" s="477">
        <v>32</v>
      </c>
      <c r="BP6" s="475">
        <v>33</v>
      </c>
      <c r="BQ6" s="476">
        <v>34</v>
      </c>
      <c r="BR6" s="476">
        <v>35</v>
      </c>
      <c r="BS6" s="476">
        <v>36</v>
      </c>
      <c r="BT6" s="477">
        <v>37</v>
      </c>
      <c r="BW6" s="472">
        <v>23</v>
      </c>
      <c r="BX6" s="476">
        <v>24</v>
      </c>
      <c r="BY6" s="476">
        <v>25</v>
      </c>
      <c r="BZ6" s="476">
        <v>26</v>
      </c>
      <c r="CA6" s="477">
        <v>27</v>
      </c>
      <c r="CB6" s="475">
        <v>28</v>
      </c>
      <c r="CC6" s="476">
        <v>29</v>
      </c>
      <c r="CD6" s="476">
        <v>30</v>
      </c>
      <c r="CE6" s="476">
        <v>31</v>
      </c>
      <c r="CF6" s="477">
        <v>32</v>
      </c>
      <c r="CG6" s="475">
        <v>33</v>
      </c>
      <c r="CH6" s="476">
        <v>34</v>
      </c>
      <c r="CI6" s="476">
        <v>35</v>
      </c>
      <c r="CJ6" s="476">
        <v>36</v>
      </c>
      <c r="CK6" s="477">
        <v>37</v>
      </c>
    </row>
    <row r="7" spans="1:90" s="461" customFormat="1" ht="12" customHeight="1">
      <c r="A7" s="594"/>
      <c r="B7" s="478" t="s">
        <v>156</v>
      </c>
      <c r="C7" s="479" t="s">
        <v>14</v>
      </c>
      <c r="D7" s="480" t="s">
        <v>249</v>
      </c>
      <c r="E7" s="481" t="s">
        <v>292</v>
      </c>
      <c r="F7" s="482" t="s">
        <v>275</v>
      </c>
      <c r="G7" s="483">
        <f>G8+G14+G15+G16</f>
        <v>0</v>
      </c>
      <c r="H7" s="484">
        <f aca="true" t="shared" si="0" ref="H7:P7">H8+H14+H15+H16</f>
        <v>0</v>
      </c>
      <c r="I7" s="484">
        <f t="shared" si="0"/>
        <v>0</v>
      </c>
      <c r="J7" s="484">
        <f t="shared" si="0"/>
        <v>0</v>
      </c>
      <c r="K7" s="485">
        <f t="shared" si="0"/>
        <v>0</v>
      </c>
      <c r="L7" s="483">
        <f t="shared" si="0"/>
        <v>0</v>
      </c>
      <c r="M7" s="484">
        <f t="shared" si="0"/>
        <v>0</v>
      </c>
      <c r="N7" s="484">
        <f t="shared" si="0"/>
        <v>0</v>
      </c>
      <c r="O7" s="484">
        <f t="shared" si="0"/>
        <v>0</v>
      </c>
      <c r="P7" s="485">
        <f t="shared" si="0"/>
        <v>0</v>
      </c>
      <c r="Q7" s="483">
        <f>Q8+Q14+Q15+Q16</f>
        <v>0</v>
      </c>
      <c r="R7" s="484">
        <f>R8+R14+R15+R16</f>
        <v>0</v>
      </c>
      <c r="S7" s="484">
        <f>S8+S14+S15+S16</f>
        <v>0</v>
      </c>
      <c r="T7" s="484">
        <f>T8+T14+T15+T16</f>
        <v>0</v>
      </c>
      <c r="U7" s="485">
        <f>U8+U14+U15+U16</f>
        <v>0</v>
      </c>
      <c r="V7" s="594"/>
      <c r="W7" s="594"/>
      <c r="X7" s="483">
        <f>X8+X14+X15+X16</f>
        <v>0</v>
      </c>
      <c r="Y7" s="484">
        <f aca="true" t="shared" si="1" ref="Y7:AG7">Y8+Y14+Y15+Y16</f>
        <v>0</v>
      </c>
      <c r="Z7" s="484">
        <f t="shared" si="1"/>
        <v>0</v>
      </c>
      <c r="AA7" s="484">
        <f t="shared" si="1"/>
        <v>0</v>
      </c>
      <c r="AB7" s="485">
        <f t="shared" si="1"/>
        <v>0</v>
      </c>
      <c r="AC7" s="483">
        <f t="shared" si="1"/>
        <v>0</v>
      </c>
      <c r="AD7" s="484">
        <f t="shared" si="1"/>
        <v>0</v>
      </c>
      <c r="AE7" s="484">
        <f t="shared" si="1"/>
        <v>0</v>
      </c>
      <c r="AF7" s="484">
        <f t="shared" si="1"/>
        <v>0</v>
      </c>
      <c r="AG7" s="485">
        <f t="shared" si="1"/>
        <v>0</v>
      </c>
      <c r="AH7" s="483">
        <f>AH8+AH14+AH15+AH16</f>
        <v>0</v>
      </c>
      <c r="AI7" s="484">
        <f>AI8+AI14+AI15+AI16</f>
        <v>0</v>
      </c>
      <c r="AJ7" s="484">
        <f>AJ8+AJ14+AJ15+AJ16</f>
        <v>0</v>
      </c>
      <c r="AK7" s="484">
        <f>AK8+AK14+AK15+AK16</f>
        <v>0</v>
      </c>
      <c r="AL7" s="485">
        <f>AL8+AL14+AL15+AL16</f>
        <v>0</v>
      </c>
      <c r="AM7" s="594"/>
      <c r="AN7" s="594"/>
      <c r="AO7" s="483">
        <f>AO8+AO14+AO15+AO16</f>
        <v>0</v>
      </c>
      <c r="AP7" s="484">
        <f aca="true" t="shared" si="2" ref="AP7:AX7">AP8+AP14+AP15+AP16</f>
        <v>0</v>
      </c>
      <c r="AQ7" s="484">
        <f t="shared" si="2"/>
        <v>0</v>
      </c>
      <c r="AR7" s="484">
        <f t="shared" si="2"/>
        <v>0</v>
      </c>
      <c r="AS7" s="485">
        <f t="shared" si="2"/>
        <v>0</v>
      </c>
      <c r="AT7" s="483">
        <f t="shared" si="2"/>
        <v>0</v>
      </c>
      <c r="AU7" s="484">
        <f t="shared" si="2"/>
        <v>0</v>
      </c>
      <c r="AV7" s="484">
        <f t="shared" si="2"/>
        <v>0</v>
      </c>
      <c r="AW7" s="484">
        <f t="shared" si="2"/>
        <v>0</v>
      </c>
      <c r="AX7" s="485">
        <f t="shared" si="2"/>
        <v>0</v>
      </c>
      <c r="AY7" s="483">
        <f>AY8+AY14+AY15+AY16</f>
        <v>0</v>
      </c>
      <c r="AZ7" s="484">
        <f>AZ8+AZ14+AZ15+AZ16</f>
        <v>0</v>
      </c>
      <c r="BA7" s="484">
        <f>BA8+BA14+BA15+BA16</f>
        <v>0</v>
      </c>
      <c r="BB7" s="484">
        <f>BB8+BB14+BB15+BB16</f>
        <v>0</v>
      </c>
      <c r="BC7" s="485">
        <f>BC8+BC14+BC15+BC16</f>
        <v>0</v>
      </c>
      <c r="BD7" s="594"/>
      <c r="BE7" s="594"/>
      <c r="BF7" s="483">
        <f>BF8+BF14+BF15+BF16</f>
        <v>0</v>
      </c>
      <c r="BG7" s="484">
        <f aca="true" t="shared" si="3" ref="BG7:BO7">BG8+BG14+BG15+BG16</f>
        <v>0</v>
      </c>
      <c r="BH7" s="484">
        <f t="shared" si="3"/>
        <v>0</v>
      </c>
      <c r="BI7" s="484">
        <f t="shared" si="3"/>
        <v>0</v>
      </c>
      <c r="BJ7" s="485">
        <f t="shared" si="3"/>
        <v>0</v>
      </c>
      <c r="BK7" s="483">
        <f t="shared" si="3"/>
        <v>0</v>
      </c>
      <c r="BL7" s="484">
        <f t="shared" si="3"/>
        <v>0</v>
      </c>
      <c r="BM7" s="484">
        <f t="shared" si="3"/>
        <v>0</v>
      </c>
      <c r="BN7" s="484">
        <f t="shared" si="3"/>
        <v>0</v>
      </c>
      <c r="BO7" s="485">
        <f t="shared" si="3"/>
        <v>0</v>
      </c>
      <c r="BP7" s="483">
        <f>BP8+BP14+BP15+BP16</f>
        <v>0</v>
      </c>
      <c r="BQ7" s="484">
        <f>BQ8+BQ14+BQ15+BQ16</f>
        <v>0</v>
      </c>
      <c r="BR7" s="484">
        <f>BR8+BR14+BR15+BR16</f>
        <v>0</v>
      </c>
      <c r="BS7" s="484">
        <f>BS8+BS14+BS15+BS16</f>
        <v>0</v>
      </c>
      <c r="BT7" s="485">
        <f>BT8+BT14+BT15+BT16</f>
        <v>0</v>
      </c>
      <c r="BU7" s="594"/>
      <c r="BV7" s="594"/>
      <c r="BW7" s="483">
        <f>BW8+BW14+BW15+BW16</f>
        <v>0</v>
      </c>
      <c r="BX7" s="484">
        <f aca="true" t="shared" si="4" ref="BX7:CF7">BX8+BX14+BX15+BX16</f>
        <v>0</v>
      </c>
      <c r="BY7" s="484">
        <f t="shared" si="4"/>
        <v>0</v>
      </c>
      <c r="BZ7" s="484">
        <f t="shared" si="4"/>
        <v>0</v>
      </c>
      <c r="CA7" s="485">
        <f t="shared" si="4"/>
        <v>0</v>
      </c>
      <c r="CB7" s="483">
        <f t="shared" si="4"/>
        <v>0</v>
      </c>
      <c r="CC7" s="484">
        <f t="shared" si="4"/>
        <v>0</v>
      </c>
      <c r="CD7" s="484">
        <f t="shared" si="4"/>
        <v>0</v>
      </c>
      <c r="CE7" s="484">
        <f t="shared" si="4"/>
        <v>0</v>
      </c>
      <c r="CF7" s="485">
        <f t="shared" si="4"/>
        <v>0</v>
      </c>
      <c r="CG7" s="483">
        <f>CG8+CG14+CG15+CG16</f>
        <v>0</v>
      </c>
      <c r="CH7" s="484">
        <f>CH8+CH14+CH15+CH16</f>
        <v>0</v>
      </c>
      <c r="CI7" s="484">
        <f>CI8+CI14+CI15+CI16</f>
        <v>0</v>
      </c>
      <c r="CJ7" s="484">
        <f>CJ8+CJ14+CJ15+CJ16</f>
        <v>0</v>
      </c>
      <c r="CK7" s="485">
        <f>CK8+CK14+CK15+CK16</f>
        <v>0</v>
      </c>
      <c r="CL7" s="594"/>
    </row>
    <row r="8" spans="2:90" ht="12" customHeight="1">
      <c r="B8" s="486" t="s">
        <v>60</v>
      </c>
      <c r="C8" s="487" t="s">
        <v>15</v>
      </c>
      <c r="D8" s="488" t="s">
        <v>250</v>
      </c>
      <c r="E8" s="489" t="s">
        <v>292</v>
      </c>
      <c r="F8" s="490" t="s">
        <v>276</v>
      </c>
      <c r="G8" s="491">
        <f>H10+I10+J10+K10</f>
        <v>0</v>
      </c>
      <c r="H8" s="492">
        <f>H10+H11+H12+H13</f>
        <v>0</v>
      </c>
      <c r="I8" s="492">
        <f>I10+I11+I12+I13</f>
        <v>0</v>
      </c>
      <c r="J8" s="492">
        <f>J10+J11+J12+J13</f>
        <v>0</v>
      </c>
      <c r="K8" s="493">
        <f>K10+K11+K12+K13</f>
        <v>0</v>
      </c>
      <c r="L8" s="491">
        <f>M10+N10+O10+P10</f>
        <v>0</v>
      </c>
      <c r="M8" s="492">
        <f>M10+M11+M12+M13</f>
        <v>0</v>
      </c>
      <c r="N8" s="492">
        <f>N10+N11+N12+N13</f>
        <v>0</v>
      </c>
      <c r="O8" s="492">
        <f>O10+O11+O12+O13</f>
        <v>0</v>
      </c>
      <c r="P8" s="493">
        <f>P10+P11+P12+P13</f>
        <v>0</v>
      </c>
      <c r="Q8" s="491">
        <f>R10+S10+T10+U10</f>
        <v>0</v>
      </c>
      <c r="R8" s="492">
        <f>R10+R11+R12+R13</f>
        <v>0</v>
      </c>
      <c r="S8" s="492">
        <f>S10+S11+S12+S13</f>
        <v>0</v>
      </c>
      <c r="T8" s="492">
        <f>T10+T11+T12+T13</f>
        <v>0</v>
      </c>
      <c r="U8" s="493">
        <f>U10+U11+U12+U13</f>
        <v>0</v>
      </c>
      <c r="V8" s="594"/>
      <c r="W8" s="594"/>
      <c r="X8" s="491">
        <f>Y10+Z10+AA10+AB10</f>
        <v>0</v>
      </c>
      <c r="Y8" s="492">
        <f>Y10+Y11+Y12+Y13</f>
        <v>0</v>
      </c>
      <c r="Z8" s="492">
        <f>Z10+Z11+Z12+Z13</f>
        <v>0</v>
      </c>
      <c r="AA8" s="492">
        <f>AA10+AA11+AA12+AA13</f>
        <v>0</v>
      </c>
      <c r="AB8" s="493">
        <f>AB10+AB11+AB12+AB13</f>
        <v>0</v>
      </c>
      <c r="AC8" s="491">
        <f>AD10+AE10+AF10+AG10</f>
        <v>0</v>
      </c>
      <c r="AD8" s="492">
        <f>AD10+AD11+AD12+AD13</f>
        <v>0</v>
      </c>
      <c r="AE8" s="492">
        <f>AE10+AE11+AE12+AE13</f>
        <v>0</v>
      </c>
      <c r="AF8" s="492">
        <f>AF10+AF11+AF12+AF13</f>
        <v>0</v>
      </c>
      <c r="AG8" s="493">
        <f>AG10+AG11+AG12+AG13</f>
        <v>0</v>
      </c>
      <c r="AH8" s="491">
        <f>AI10+AJ10+AK10+AL10</f>
        <v>0</v>
      </c>
      <c r="AI8" s="492">
        <f>AI10+AI11+AI12+AI13</f>
        <v>0</v>
      </c>
      <c r="AJ8" s="492">
        <f>AJ10+AJ11+AJ12+AJ13</f>
        <v>0</v>
      </c>
      <c r="AK8" s="492">
        <f>AK10+AK11+AK12+AK13</f>
        <v>0</v>
      </c>
      <c r="AL8" s="493">
        <f>AL10+AL11+AL12+AL13</f>
        <v>0</v>
      </c>
      <c r="AM8" s="594"/>
      <c r="AN8" s="594"/>
      <c r="AO8" s="491">
        <f>AP10+AQ10+AR10+AS10</f>
        <v>0</v>
      </c>
      <c r="AP8" s="492">
        <f>AP10+AP11+AP12+AP13</f>
        <v>0</v>
      </c>
      <c r="AQ8" s="492">
        <f>AQ10+AQ11+AQ12+AQ13</f>
        <v>0</v>
      </c>
      <c r="AR8" s="492">
        <f>AR10+AR11+AR12+AR13</f>
        <v>0</v>
      </c>
      <c r="AS8" s="493">
        <f>AS10+AS11+AS12+AS13</f>
        <v>0</v>
      </c>
      <c r="AT8" s="491">
        <f>AU10+AV10+AW10+AX10</f>
        <v>0</v>
      </c>
      <c r="AU8" s="492">
        <f>AU10+AU11+AU12+AU13</f>
        <v>0</v>
      </c>
      <c r="AV8" s="492">
        <f>AV10+AV11+AV12+AV13</f>
        <v>0</v>
      </c>
      <c r="AW8" s="492">
        <f>AW10+AW11+AW12+AW13</f>
        <v>0</v>
      </c>
      <c r="AX8" s="493">
        <f>AX10+AX11+AX12+AX13</f>
        <v>0</v>
      </c>
      <c r="AY8" s="491">
        <f>AZ10+BA10+BB10+BC10</f>
        <v>0</v>
      </c>
      <c r="AZ8" s="492">
        <f>AZ10+AZ11+AZ12+AZ13</f>
        <v>0</v>
      </c>
      <c r="BA8" s="492">
        <f>BA10+BA11+BA12+BA13</f>
        <v>0</v>
      </c>
      <c r="BB8" s="492">
        <f>BB10+BB11+BB12+BB13</f>
        <v>0</v>
      </c>
      <c r="BC8" s="493">
        <f>BC10+BC11+BC12+BC13</f>
        <v>0</v>
      </c>
      <c r="BD8" s="594"/>
      <c r="BE8" s="594"/>
      <c r="BF8" s="491">
        <f>BG10+BH10+BI10+BJ10</f>
        <v>0</v>
      </c>
      <c r="BG8" s="492">
        <f>BG10+BG11+BG12+BG13</f>
        <v>0</v>
      </c>
      <c r="BH8" s="492">
        <f>BH10+BH11+BH12+BH13</f>
        <v>0</v>
      </c>
      <c r="BI8" s="492">
        <f>BI10+BI11+BI12+BI13</f>
        <v>0</v>
      </c>
      <c r="BJ8" s="493">
        <f>BJ10+BJ11+BJ12+BJ13</f>
        <v>0</v>
      </c>
      <c r="BK8" s="491">
        <f>BL10+BM10+BN10+BO10</f>
        <v>0</v>
      </c>
      <c r="BL8" s="492">
        <f>BL10+BL11+BL12+BL13</f>
        <v>0</v>
      </c>
      <c r="BM8" s="492">
        <f>BM10+BM11+BM12+BM13</f>
        <v>0</v>
      </c>
      <c r="BN8" s="492">
        <f>BN10+BN11+BN12+BN13</f>
        <v>0</v>
      </c>
      <c r="BO8" s="493">
        <f>BO10+BO11+BO12+BO13</f>
        <v>0</v>
      </c>
      <c r="BP8" s="491">
        <f>BQ10+BR10+BS10+BT10</f>
        <v>0</v>
      </c>
      <c r="BQ8" s="492">
        <f>BQ10+BQ11+BQ12+BQ13</f>
        <v>0</v>
      </c>
      <c r="BR8" s="492">
        <f>BR10+BR11+BR12+BR13</f>
        <v>0</v>
      </c>
      <c r="BS8" s="492">
        <f>BS10+BS11+BS12+BS13</f>
        <v>0</v>
      </c>
      <c r="BT8" s="493">
        <f>BT10+BT11+BT12+BT13</f>
        <v>0</v>
      </c>
      <c r="BU8" s="594"/>
      <c r="BV8" s="594"/>
      <c r="BW8" s="491">
        <f>BX10+BY10+BZ10+CA10</f>
        <v>0</v>
      </c>
      <c r="BX8" s="492">
        <f>BX10+BX11+BX12+BX13</f>
        <v>0</v>
      </c>
      <c r="BY8" s="492">
        <f>BY10+BY11+BY12+BY13</f>
        <v>0</v>
      </c>
      <c r="BZ8" s="492">
        <f>BZ10+BZ11+BZ12+BZ13</f>
        <v>0</v>
      </c>
      <c r="CA8" s="493">
        <f>CA10+CA11+CA12+CA13</f>
        <v>0</v>
      </c>
      <c r="CB8" s="491">
        <f>CC10+CD10+CE10+CF10</f>
        <v>0</v>
      </c>
      <c r="CC8" s="492">
        <f>CC10+CC11+CC12+CC13</f>
        <v>0</v>
      </c>
      <c r="CD8" s="492">
        <f>CD10+CD11+CD12+CD13</f>
        <v>0</v>
      </c>
      <c r="CE8" s="492">
        <f>CE10+CE11+CE12+CE13</f>
        <v>0</v>
      </c>
      <c r="CF8" s="493">
        <f>CF10+CF11+CF12+CF13</f>
        <v>0</v>
      </c>
      <c r="CG8" s="491">
        <f>CH10+CI10+CJ10+CK10</f>
        <v>0</v>
      </c>
      <c r="CH8" s="492">
        <f>CH10+CH11+CH12+CH13</f>
        <v>0</v>
      </c>
      <c r="CI8" s="492">
        <f>CI10+CI11+CI12+CI13</f>
        <v>0</v>
      </c>
      <c r="CJ8" s="492">
        <f>CJ10+CJ11+CJ12+CJ13</f>
        <v>0</v>
      </c>
      <c r="CK8" s="493">
        <f>CK10+CK11+CK12+CK13</f>
        <v>0</v>
      </c>
      <c r="CL8" s="594"/>
    </row>
    <row r="9" spans="2:90" ht="12" customHeight="1">
      <c r="B9" s="486"/>
      <c r="C9" s="487" t="s">
        <v>106</v>
      </c>
      <c r="D9" s="488"/>
      <c r="E9" s="489"/>
      <c r="F9" s="490"/>
      <c r="G9" s="494"/>
      <c r="H9" s="495"/>
      <c r="I9" s="495"/>
      <c r="J9" s="495"/>
      <c r="K9" s="496"/>
      <c r="L9" s="497"/>
      <c r="M9" s="498"/>
      <c r="N9" s="498"/>
      <c r="O9" s="498"/>
      <c r="P9" s="499"/>
      <c r="Q9" s="497"/>
      <c r="R9" s="498"/>
      <c r="S9" s="498"/>
      <c r="T9" s="498"/>
      <c r="U9" s="499"/>
      <c r="V9" s="594"/>
      <c r="W9" s="594"/>
      <c r="X9" s="494"/>
      <c r="Y9" s="495"/>
      <c r="Z9" s="495"/>
      <c r="AA9" s="495"/>
      <c r="AB9" s="496"/>
      <c r="AC9" s="497"/>
      <c r="AD9" s="498"/>
      <c r="AE9" s="498"/>
      <c r="AF9" s="498"/>
      <c r="AG9" s="499"/>
      <c r="AH9" s="497"/>
      <c r="AI9" s="498"/>
      <c r="AJ9" s="498"/>
      <c r="AK9" s="498"/>
      <c r="AL9" s="499"/>
      <c r="AM9" s="594"/>
      <c r="AN9" s="594"/>
      <c r="AO9" s="494"/>
      <c r="AP9" s="495"/>
      <c r="AQ9" s="495"/>
      <c r="AR9" s="495"/>
      <c r="AS9" s="496"/>
      <c r="AT9" s="497"/>
      <c r="AU9" s="498"/>
      <c r="AV9" s="498"/>
      <c r="AW9" s="498"/>
      <c r="AX9" s="499"/>
      <c r="AY9" s="497"/>
      <c r="AZ9" s="498"/>
      <c r="BA9" s="498"/>
      <c r="BB9" s="498"/>
      <c r="BC9" s="499"/>
      <c r="BD9" s="594"/>
      <c r="BE9" s="594"/>
      <c r="BF9" s="494"/>
      <c r="BG9" s="495"/>
      <c r="BH9" s="495"/>
      <c r="BI9" s="495"/>
      <c r="BJ9" s="496"/>
      <c r="BK9" s="497"/>
      <c r="BL9" s="498"/>
      <c r="BM9" s="498"/>
      <c r="BN9" s="498"/>
      <c r="BO9" s="499"/>
      <c r="BP9" s="497"/>
      <c r="BQ9" s="498"/>
      <c r="BR9" s="498"/>
      <c r="BS9" s="498"/>
      <c r="BT9" s="499"/>
      <c r="BU9" s="594"/>
      <c r="BV9" s="594"/>
      <c r="BW9" s="494"/>
      <c r="BX9" s="495"/>
      <c r="BY9" s="495"/>
      <c r="BZ9" s="495"/>
      <c r="CA9" s="496"/>
      <c r="CB9" s="497"/>
      <c r="CC9" s="498"/>
      <c r="CD9" s="498"/>
      <c r="CE9" s="498"/>
      <c r="CF9" s="499"/>
      <c r="CG9" s="497"/>
      <c r="CH9" s="498"/>
      <c r="CI9" s="498"/>
      <c r="CJ9" s="498"/>
      <c r="CK9" s="499"/>
      <c r="CL9" s="594"/>
    </row>
    <row r="10" spans="2:90" ht="12" customHeight="1">
      <c r="B10" s="486"/>
      <c r="C10" s="487" t="s">
        <v>206</v>
      </c>
      <c r="D10" s="488" t="s">
        <v>264</v>
      </c>
      <c r="E10" s="489" t="s">
        <v>292</v>
      </c>
      <c r="F10" s="490" t="s">
        <v>277</v>
      </c>
      <c r="G10" s="494"/>
      <c r="H10" s="500"/>
      <c r="I10" s="500"/>
      <c r="J10" s="500"/>
      <c r="K10" s="501"/>
      <c r="L10" s="497"/>
      <c r="M10" s="588"/>
      <c r="N10" s="588"/>
      <c r="O10" s="588"/>
      <c r="P10" s="591"/>
      <c r="Q10" s="497"/>
      <c r="R10" s="500"/>
      <c r="S10" s="500"/>
      <c r="T10" s="500"/>
      <c r="U10" s="501"/>
      <c r="V10" s="594"/>
      <c r="W10" s="594"/>
      <c r="X10" s="494"/>
      <c r="Y10" s="500"/>
      <c r="Z10" s="500"/>
      <c r="AA10" s="500"/>
      <c r="AB10" s="501"/>
      <c r="AC10" s="497"/>
      <c r="AD10" s="588"/>
      <c r="AE10" s="588"/>
      <c r="AF10" s="588"/>
      <c r="AG10" s="591"/>
      <c r="AH10" s="497"/>
      <c r="AI10" s="500"/>
      <c r="AJ10" s="500"/>
      <c r="AK10" s="500"/>
      <c r="AL10" s="501"/>
      <c r="AM10" s="594"/>
      <c r="AN10" s="594"/>
      <c r="AO10" s="494"/>
      <c r="AP10" s="500"/>
      <c r="AQ10" s="500"/>
      <c r="AR10" s="500"/>
      <c r="AS10" s="501"/>
      <c r="AT10" s="497"/>
      <c r="AU10" s="588"/>
      <c r="AV10" s="588"/>
      <c r="AW10" s="588"/>
      <c r="AX10" s="591"/>
      <c r="AY10" s="497"/>
      <c r="AZ10" s="500"/>
      <c r="BA10" s="500"/>
      <c r="BB10" s="500"/>
      <c r="BC10" s="501"/>
      <c r="BD10" s="594"/>
      <c r="BE10" s="594"/>
      <c r="BF10" s="494"/>
      <c r="BG10" s="500"/>
      <c r="BH10" s="500"/>
      <c r="BI10" s="500"/>
      <c r="BJ10" s="501"/>
      <c r="BK10" s="497"/>
      <c r="BL10" s="588"/>
      <c r="BM10" s="588"/>
      <c r="BN10" s="588"/>
      <c r="BO10" s="591"/>
      <c r="BP10" s="497"/>
      <c r="BQ10" s="500"/>
      <c r="BR10" s="500"/>
      <c r="BS10" s="500"/>
      <c r="BT10" s="501"/>
      <c r="BU10" s="594"/>
      <c r="BV10" s="594"/>
      <c r="BW10" s="494"/>
      <c r="BX10" s="500"/>
      <c r="BY10" s="500"/>
      <c r="BZ10" s="500"/>
      <c r="CA10" s="501"/>
      <c r="CB10" s="497"/>
      <c r="CC10" s="588"/>
      <c r="CD10" s="588"/>
      <c r="CE10" s="588"/>
      <c r="CF10" s="591"/>
      <c r="CG10" s="497"/>
      <c r="CH10" s="500"/>
      <c r="CI10" s="500"/>
      <c r="CJ10" s="500"/>
      <c r="CK10" s="501"/>
      <c r="CL10" s="594"/>
    </row>
    <row r="11" spans="2:90" ht="12" customHeight="1">
      <c r="B11" s="486"/>
      <c r="C11" s="487" t="s">
        <v>179</v>
      </c>
      <c r="D11" s="488" t="s">
        <v>265</v>
      </c>
      <c r="E11" s="489" t="s">
        <v>292</v>
      </c>
      <c r="F11" s="490" t="s">
        <v>278</v>
      </c>
      <c r="G11" s="494"/>
      <c r="H11" s="588"/>
      <c r="I11" s="588"/>
      <c r="J11" s="588"/>
      <c r="K11" s="591"/>
      <c r="L11" s="497"/>
      <c r="M11" s="588"/>
      <c r="N11" s="588"/>
      <c r="O11" s="588"/>
      <c r="P11" s="591"/>
      <c r="Q11" s="497"/>
      <c r="R11" s="500"/>
      <c r="S11" s="500"/>
      <c r="T11" s="500"/>
      <c r="U11" s="501"/>
      <c r="V11" s="594"/>
      <c r="W11" s="594"/>
      <c r="X11" s="494"/>
      <c r="Y11" s="588"/>
      <c r="Z11" s="588"/>
      <c r="AA11" s="588"/>
      <c r="AB11" s="591"/>
      <c r="AC11" s="497"/>
      <c r="AD11" s="588"/>
      <c r="AE11" s="588"/>
      <c r="AF11" s="588"/>
      <c r="AG11" s="591"/>
      <c r="AH11" s="497"/>
      <c r="AI11" s="588"/>
      <c r="AJ11" s="588"/>
      <c r="AK11" s="588"/>
      <c r="AL11" s="591"/>
      <c r="AM11" s="594"/>
      <c r="AN11" s="594"/>
      <c r="AO11" s="494"/>
      <c r="AP11" s="588"/>
      <c r="AQ11" s="588"/>
      <c r="AR11" s="588"/>
      <c r="AS11" s="591"/>
      <c r="AT11" s="497"/>
      <c r="AU11" s="588"/>
      <c r="AV11" s="588"/>
      <c r="AW11" s="588"/>
      <c r="AX11" s="591"/>
      <c r="AY11" s="497"/>
      <c r="AZ11" s="500"/>
      <c r="BA11" s="500"/>
      <c r="BB11" s="500"/>
      <c r="BC11" s="501"/>
      <c r="BD11" s="594"/>
      <c r="BE11" s="594"/>
      <c r="BF11" s="494"/>
      <c r="BG11" s="588"/>
      <c r="BH11" s="588"/>
      <c r="BI11" s="588"/>
      <c r="BJ11" s="591"/>
      <c r="BK11" s="497"/>
      <c r="BL11" s="588"/>
      <c r="BM11" s="588"/>
      <c r="BN11" s="588"/>
      <c r="BO11" s="591"/>
      <c r="BP11" s="497"/>
      <c r="BQ11" s="500"/>
      <c r="BR11" s="500"/>
      <c r="BS11" s="500"/>
      <c r="BT11" s="501"/>
      <c r="BU11" s="594"/>
      <c r="BV11" s="594"/>
      <c r="BW11" s="494"/>
      <c r="BX11" s="588"/>
      <c r="BY11" s="588"/>
      <c r="BZ11" s="588"/>
      <c r="CA11" s="591"/>
      <c r="CB11" s="497"/>
      <c r="CC11" s="588"/>
      <c r="CD11" s="588"/>
      <c r="CE11" s="588"/>
      <c r="CF11" s="591"/>
      <c r="CG11" s="497"/>
      <c r="CH11" s="500"/>
      <c r="CI11" s="500"/>
      <c r="CJ11" s="500"/>
      <c r="CK11" s="501"/>
      <c r="CL11" s="594"/>
    </row>
    <row r="12" spans="2:90" ht="12" customHeight="1">
      <c r="B12" s="486"/>
      <c r="C12" s="487" t="s">
        <v>167</v>
      </c>
      <c r="D12" s="488" t="s">
        <v>266</v>
      </c>
      <c r="E12" s="489" t="s">
        <v>292</v>
      </c>
      <c r="F12" s="490" t="s">
        <v>279</v>
      </c>
      <c r="G12" s="494"/>
      <c r="H12" s="588"/>
      <c r="I12" s="588"/>
      <c r="J12" s="588"/>
      <c r="K12" s="591"/>
      <c r="L12" s="497"/>
      <c r="M12" s="588"/>
      <c r="N12" s="588"/>
      <c r="O12" s="588"/>
      <c r="P12" s="591"/>
      <c r="Q12" s="497"/>
      <c r="R12" s="500"/>
      <c r="S12" s="500"/>
      <c r="T12" s="500"/>
      <c r="U12" s="501"/>
      <c r="V12" s="594"/>
      <c r="W12" s="594"/>
      <c r="X12" s="494"/>
      <c r="Y12" s="588"/>
      <c r="Z12" s="588"/>
      <c r="AA12" s="588"/>
      <c r="AB12" s="591"/>
      <c r="AC12" s="497"/>
      <c r="AD12" s="588"/>
      <c r="AE12" s="588"/>
      <c r="AF12" s="588"/>
      <c r="AG12" s="591"/>
      <c r="AH12" s="497"/>
      <c r="AI12" s="588"/>
      <c r="AJ12" s="588"/>
      <c r="AK12" s="588"/>
      <c r="AL12" s="591"/>
      <c r="AM12" s="594"/>
      <c r="AN12" s="594"/>
      <c r="AO12" s="494"/>
      <c r="AP12" s="588"/>
      <c r="AQ12" s="588"/>
      <c r="AR12" s="588"/>
      <c r="AS12" s="591"/>
      <c r="AT12" s="497"/>
      <c r="AU12" s="588"/>
      <c r="AV12" s="588"/>
      <c r="AW12" s="588"/>
      <c r="AX12" s="591"/>
      <c r="AY12" s="497"/>
      <c r="AZ12" s="500"/>
      <c r="BA12" s="500"/>
      <c r="BB12" s="500"/>
      <c r="BC12" s="501"/>
      <c r="BD12" s="594"/>
      <c r="BE12" s="594"/>
      <c r="BF12" s="494"/>
      <c r="BG12" s="588"/>
      <c r="BH12" s="588"/>
      <c r="BI12" s="588"/>
      <c r="BJ12" s="591"/>
      <c r="BK12" s="497"/>
      <c r="BL12" s="588"/>
      <c r="BM12" s="588"/>
      <c r="BN12" s="588"/>
      <c r="BO12" s="591"/>
      <c r="BP12" s="497"/>
      <c r="BQ12" s="500"/>
      <c r="BR12" s="588"/>
      <c r="BS12" s="588"/>
      <c r="BT12" s="501"/>
      <c r="BU12" s="594"/>
      <c r="BV12" s="594"/>
      <c r="BW12" s="494"/>
      <c r="BX12" s="588"/>
      <c r="BY12" s="588"/>
      <c r="BZ12" s="588"/>
      <c r="CA12" s="591"/>
      <c r="CB12" s="497"/>
      <c r="CC12" s="588"/>
      <c r="CD12" s="588"/>
      <c r="CE12" s="588"/>
      <c r="CF12" s="591"/>
      <c r="CG12" s="497"/>
      <c r="CH12" s="500"/>
      <c r="CI12" s="500"/>
      <c r="CJ12" s="500"/>
      <c r="CK12" s="501"/>
      <c r="CL12" s="594"/>
    </row>
    <row r="13" spans="2:90" ht="12" customHeight="1">
      <c r="B13" s="486"/>
      <c r="C13" s="487" t="s">
        <v>168</v>
      </c>
      <c r="D13" s="488" t="s">
        <v>267</v>
      </c>
      <c r="E13" s="489" t="s">
        <v>292</v>
      </c>
      <c r="F13" s="490" t="s">
        <v>280</v>
      </c>
      <c r="G13" s="845"/>
      <c r="H13" s="588"/>
      <c r="I13" s="588"/>
      <c r="J13" s="500"/>
      <c r="K13" s="591"/>
      <c r="L13" s="497"/>
      <c r="M13" s="588"/>
      <c r="N13" s="588"/>
      <c r="O13" s="588"/>
      <c r="P13" s="591"/>
      <c r="Q13" s="497"/>
      <c r="R13" s="500"/>
      <c r="S13" s="500"/>
      <c r="T13" s="500"/>
      <c r="U13" s="501"/>
      <c r="V13" s="594"/>
      <c r="W13" s="594"/>
      <c r="X13" s="494"/>
      <c r="Y13" s="588"/>
      <c r="Z13" s="588"/>
      <c r="AA13" s="500"/>
      <c r="AB13" s="591"/>
      <c r="AC13" s="497"/>
      <c r="AD13" s="588"/>
      <c r="AE13" s="588"/>
      <c r="AF13" s="588"/>
      <c r="AG13" s="591"/>
      <c r="AH13" s="497"/>
      <c r="AI13" s="588"/>
      <c r="AJ13" s="588"/>
      <c r="AK13" s="500"/>
      <c r="AL13" s="591"/>
      <c r="AM13" s="594"/>
      <c r="AN13" s="594"/>
      <c r="AO13" s="494"/>
      <c r="AP13" s="588"/>
      <c r="AQ13" s="588"/>
      <c r="AR13" s="500"/>
      <c r="AS13" s="591"/>
      <c r="AT13" s="497"/>
      <c r="AU13" s="588"/>
      <c r="AV13" s="588"/>
      <c r="AW13" s="588"/>
      <c r="AX13" s="591"/>
      <c r="AY13" s="497"/>
      <c r="AZ13" s="500"/>
      <c r="BA13" s="500"/>
      <c r="BB13" s="500"/>
      <c r="BC13" s="501"/>
      <c r="BD13" s="594"/>
      <c r="BE13" s="594"/>
      <c r="BF13" s="494"/>
      <c r="BG13" s="588"/>
      <c r="BH13" s="588"/>
      <c r="BI13" s="500"/>
      <c r="BJ13" s="591"/>
      <c r="BK13" s="497"/>
      <c r="BL13" s="588"/>
      <c r="BM13" s="588"/>
      <c r="BN13" s="588"/>
      <c r="BO13" s="591"/>
      <c r="BP13" s="497"/>
      <c r="BQ13" s="500"/>
      <c r="BR13" s="588"/>
      <c r="BS13" s="500"/>
      <c r="BT13" s="501"/>
      <c r="BU13" s="594"/>
      <c r="BV13" s="594"/>
      <c r="BW13" s="494"/>
      <c r="BX13" s="588"/>
      <c r="BY13" s="588"/>
      <c r="BZ13" s="500"/>
      <c r="CA13" s="591"/>
      <c r="CB13" s="497"/>
      <c r="CC13" s="588"/>
      <c r="CD13" s="588"/>
      <c r="CE13" s="588"/>
      <c r="CF13" s="591"/>
      <c r="CG13" s="497"/>
      <c r="CH13" s="500"/>
      <c r="CI13" s="500"/>
      <c r="CJ13" s="500"/>
      <c r="CK13" s="501"/>
      <c r="CL13" s="594"/>
    </row>
    <row r="14" spans="2:90" ht="12" customHeight="1">
      <c r="B14" s="486" t="s">
        <v>36</v>
      </c>
      <c r="C14" s="487" t="s">
        <v>20</v>
      </c>
      <c r="D14" s="488" t="s">
        <v>251</v>
      </c>
      <c r="E14" s="489" t="s">
        <v>292</v>
      </c>
      <c r="F14" s="490" t="s">
        <v>281</v>
      </c>
      <c r="G14" s="491">
        <f>SUM(H14:K14)</f>
        <v>0</v>
      </c>
      <c r="H14" s="588"/>
      <c r="I14" s="588"/>
      <c r="J14" s="500"/>
      <c r="K14" s="591"/>
      <c r="L14" s="491">
        <f>SUM(M14:P14)</f>
        <v>0</v>
      </c>
      <c r="M14" s="588"/>
      <c r="N14" s="588"/>
      <c r="O14" s="588"/>
      <c r="P14" s="591"/>
      <c r="Q14" s="491">
        <f>SUM(R14:U14)</f>
        <v>0</v>
      </c>
      <c r="R14" s="500"/>
      <c r="S14" s="500"/>
      <c r="T14" s="500"/>
      <c r="U14" s="501"/>
      <c r="V14" s="594"/>
      <c r="W14" s="594"/>
      <c r="X14" s="491">
        <f>SUM(Y14:AB14)</f>
        <v>0</v>
      </c>
      <c r="Y14" s="588"/>
      <c r="Z14" s="588"/>
      <c r="AA14" s="500"/>
      <c r="AB14" s="591"/>
      <c r="AC14" s="491">
        <f>SUM(AD14:AG14)</f>
        <v>0</v>
      </c>
      <c r="AD14" s="588"/>
      <c r="AE14" s="588"/>
      <c r="AF14" s="588"/>
      <c r="AG14" s="591"/>
      <c r="AH14" s="491">
        <f>SUM(AI14:AL14)</f>
        <v>0</v>
      </c>
      <c r="AI14" s="588"/>
      <c r="AJ14" s="588"/>
      <c r="AK14" s="500"/>
      <c r="AL14" s="591"/>
      <c r="AM14" s="594"/>
      <c r="AN14" s="594"/>
      <c r="AO14" s="491">
        <f>SUM(AP14:AS14)</f>
        <v>0</v>
      </c>
      <c r="AP14" s="588"/>
      <c r="AQ14" s="588"/>
      <c r="AR14" s="500"/>
      <c r="AS14" s="591"/>
      <c r="AT14" s="491">
        <f>SUM(AU14:AX14)</f>
        <v>0</v>
      </c>
      <c r="AU14" s="588"/>
      <c r="AV14" s="588"/>
      <c r="AW14" s="588"/>
      <c r="AX14" s="591"/>
      <c r="AY14" s="491">
        <f>SUM(AZ14:BC14)</f>
        <v>0</v>
      </c>
      <c r="AZ14" s="500"/>
      <c r="BA14" s="500"/>
      <c r="BB14" s="500"/>
      <c r="BC14" s="501"/>
      <c r="BD14" s="594"/>
      <c r="BE14" s="594"/>
      <c r="BF14" s="491">
        <f>SUM(BG14:BJ14)</f>
        <v>0</v>
      </c>
      <c r="BG14" s="588"/>
      <c r="BH14" s="588"/>
      <c r="BI14" s="500"/>
      <c r="BJ14" s="591"/>
      <c r="BK14" s="491">
        <f>SUM(BL14:BO14)</f>
        <v>0</v>
      </c>
      <c r="BL14" s="588"/>
      <c r="BM14" s="588"/>
      <c r="BN14" s="588"/>
      <c r="BO14" s="591"/>
      <c r="BP14" s="491">
        <f>SUM(BQ14:BT14)</f>
        <v>0</v>
      </c>
      <c r="BQ14" s="500"/>
      <c r="BR14" s="588"/>
      <c r="BS14" s="500"/>
      <c r="BT14" s="501"/>
      <c r="BU14" s="594"/>
      <c r="BV14" s="594"/>
      <c r="BW14" s="491">
        <f>SUM(BX14:CA14)</f>
        <v>0</v>
      </c>
      <c r="BX14" s="588"/>
      <c r="BY14" s="588"/>
      <c r="BZ14" s="500"/>
      <c r="CA14" s="591"/>
      <c r="CB14" s="491">
        <f>SUM(CC14:CF14)</f>
        <v>0</v>
      </c>
      <c r="CC14" s="588"/>
      <c r="CD14" s="588"/>
      <c r="CE14" s="588"/>
      <c r="CF14" s="591"/>
      <c r="CG14" s="491">
        <f>SUM(CH14:CK14)</f>
        <v>0</v>
      </c>
      <c r="CH14" s="500"/>
      <c r="CI14" s="500"/>
      <c r="CJ14" s="500"/>
      <c r="CK14" s="501"/>
      <c r="CL14" s="594"/>
    </row>
    <row r="15" spans="2:90" ht="24" customHeight="1">
      <c r="B15" s="486" t="s">
        <v>66</v>
      </c>
      <c r="C15" s="487" t="s">
        <v>104</v>
      </c>
      <c r="D15" s="488" t="s">
        <v>252</v>
      </c>
      <c r="E15" s="489" t="s">
        <v>292</v>
      </c>
      <c r="F15" s="490" t="s">
        <v>282</v>
      </c>
      <c r="G15" s="491">
        <f>SUM(H15:K15)</f>
        <v>0</v>
      </c>
      <c r="H15" s="588"/>
      <c r="I15" s="588"/>
      <c r="J15" s="588"/>
      <c r="K15" s="591"/>
      <c r="L15" s="491">
        <f>SUM(M15:P15)</f>
        <v>0</v>
      </c>
      <c r="M15" s="588"/>
      <c r="N15" s="588"/>
      <c r="O15" s="588"/>
      <c r="P15" s="591"/>
      <c r="Q15" s="491">
        <f>SUM(R15:U15)</f>
        <v>0</v>
      </c>
      <c r="R15" s="500"/>
      <c r="S15" s="500"/>
      <c r="T15" s="500"/>
      <c r="U15" s="501"/>
      <c r="V15" s="594"/>
      <c r="W15" s="594"/>
      <c r="X15" s="491">
        <f>SUM(Y15:AB15)</f>
        <v>0</v>
      </c>
      <c r="Y15" s="588"/>
      <c r="Z15" s="588"/>
      <c r="AA15" s="588"/>
      <c r="AB15" s="591"/>
      <c r="AC15" s="491">
        <f>SUM(AD15:AG15)</f>
        <v>0</v>
      </c>
      <c r="AD15" s="588"/>
      <c r="AE15" s="588"/>
      <c r="AF15" s="588"/>
      <c r="AG15" s="591"/>
      <c r="AH15" s="491">
        <f>SUM(AI15:AL15)</f>
        <v>0</v>
      </c>
      <c r="AI15" s="588"/>
      <c r="AJ15" s="588"/>
      <c r="AK15" s="500"/>
      <c r="AL15" s="591"/>
      <c r="AM15" s="594"/>
      <c r="AN15" s="594"/>
      <c r="AO15" s="491">
        <f>SUM(AP15:AS15)</f>
        <v>0</v>
      </c>
      <c r="AP15" s="588"/>
      <c r="AQ15" s="588"/>
      <c r="AR15" s="588"/>
      <c r="AS15" s="591"/>
      <c r="AT15" s="491">
        <f>SUM(AU15:AX15)</f>
        <v>0</v>
      </c>
      <c r="AU15" s="588"/>
      <c r="AV15" s="588"/>
      <c r="AW15" s="588"/>
      <c r="AX15" s="591"/>
      <c r="AY15" s="491">
        <f>SUM(AZ15:BC15)</f>
        <v>0</v>
      </c>
      <c r="AZ15" s="500"/>
      <c r="BA15" s="500"/>
      <c r="BB15" s="500"/>
      <c r="BC15" s="501"/>
      <c r="BD15" s="594"/>
      <c r="BE15" s="594"/>
      <c r="BF15" s="491">
        <f>SUM(BG15:BJ15)</f>
        <v>0</v>
      </c>
      <c r="BG15" s="588"/>
      <c r="BH15" s="588"/>
      <c r="BI15" s="588"/>
      <c r="BJ15" s="591"/>
      <c r="BK15" s="491">
        <f>SUM(BL15:BO15)</f>
        <v>0</v>
      </c>
      <c r="BL15" s="588"/>
      <c r="BM15" s="588"/>
      <c r="BN15" s="588"/>
      <c r="BO15" s="591"/>
      <c r="BP15" s="491">
        <f>SUM(BQ15:BT15)</f>
        <v>0</v>
      </c>
      <c r="BQ15" s="500"/>
      <c r="BR15" s="588"/>
      <c r="BS15" s="588"/>
      <c r="BT15" s="501"/>
      <c r="BU15" s="594"/>
      <c r="BV15" s="594"/>
      <c r="BW15" s="491">
        <f>SUM(BX15:CA15)</f>
        <v>0</v>
      </c>
      <c r="BX15" s="588"/>
      <c r="BY15" s="588"/>
      <c r="BZ15" s="588"/>
      <c r="CA15" s="591"/>
      <c r="CB15" s="491">
        <f>SUM(CC15:CF15)</f>
        <v>0</v>
      </c>
      <c r="CC15" s="588"/>
      <c r="CD15" s="588"/>
      <c r="CE15" s="588"/>
      <c r="CF15" s="591"/>
      <c r="CG15" s="491">
        <f>SUM(CH15:CK15)</f>
        <v>0</v>
      </c>
      <c r="CH15" s="500"/>
      <c r="CI15" s="500"/>
      <c r="CJ15" s="500"/>
      <c r="CK15" s="501"/>
      <c r="CL15" s="594"/>
    </row>
    <row r="16" spans="2:90" ht="12" customHeight="1">
      <c r="B16" s="486" t="s">
        <v>181</v>
      </c>
      <c r="C16" s="487" t="s">
        <v>16</v>
      </c>
      <c r="D16" s="488" t="s">
        <v>253</v>
      </c>
      <c r="E16" s="489" t="s">
        <v>292</v>
      </c>
      <c r="F16" s="490" t="s">
        <v>283</v>
      </c>
      <c r="G16" s="491">
        <f>SUM(H16:K16)</f>
        <v>0</v>
      </c>
      <c r="H16" s="588"/>
      <c r="I16" s="588"/>
      <c r="J16" s="500"/>
      <c r="K16" s="501"/>
      <c r="L16" s="491">
        <f>SUM(M16:P16)</f>
        <v>0</v>
      </c>
      <c r="M16" s="588"/>
      <c r="N16" s="588"/>
      <c r="O16" s="588"/>
      <c r="P16" s="591"/>
      <c r="Q16" s="491">
        <f>SUM(R16:U16)</f>
        <v>0</v>
      </c>
      <c r="R16" s="500"/>
      <c r="S16" s="500"/>
      <c r="T16" s="500"/>
      <c r="U16" s="501"/>
      <c r="V16" s="594"/>
      <c r="W16" s="594"/>
      <c r="X16" s="491">
        <f>SUM(Y16:AB16)</f>
        <v>0</v>
      </c>
      <c r="Y16" s="588"/>
      <c r="Z16" s="500"/>
      <c r="AA16" s="500"/>
      <c r="AB16" s="501"/>
      <c r="AC16" s="491">
        <f>SUM(AD16:AG16)</f>
        <v>0</v>
      </c>
      <c r="AD16" s="588"/>
      <c r="AE16" s="588"/>
      <c r="AF16" s="588"/>
      <c r="AG16" s="591"/>
      <c r="AH16" s="491">
        <f>SUM(AI16:AL16)</f>
        <v>0</v>
      </c>
      <c r="AI16" s="588"/>
      <c r="AJ16" s="500"/>
      <c r="AK16" s="500"/>
      <c r="AL16" s="501"/>
      <c r="AM16" s="594"/>
      <c r="AN16" s="594"/>
      <c r="AO16" s="491">
        <f>SUM(AP16:AS16)</f>
        <v>0</v>
      </c>
      <c r="AP16" s="588"/>
      <c r="AQ16" s="588"/>
      <c r="AR16" s="500"/>
      <c r="AS16" s="501"/>
      <c r="AT16" s="491">
        <f>SUM(AU16:AX16)</f>
        <v>0</v>
      </c>
      <c r="AU16" s="588"/>
      <c r="AV16" s="588"/>
      <c r="AW16" s="588"/>
      <c r="AX16" s="591"/>
      <c r="AY16" s="491">
        <f>SUM(AZ16:BC16)</f>
        <v>0</v>
      </c>
      <c r="AZ16" s="500"/>
      <c r="BA16" s="500"/>
      <c r="BB16" s="500"/>
      <c r="BC16" s="501"/>
      <c r="BD16" s="594"/>
      <c r="BE16" s="594"/>
      <c r="BF16" s="491">
        <f>SUM(BG16:BJ16)</f>
        <v>0</v>
      </c>
      <c r="BG16" s="588"/>
      <c r="BH16" s="588"/>
      <c r="BI16" s="500"/>
      <c r="BJ16" s="501"/>
      <c r="BK16" s="491">
        <f>SUM(BL16:BO16)</f>
        <v>0</v>
      </c>
      <c r="BL16" s="588"/>
      <c r="BM16" s="588"/>
      <c r="BN16" s="588"/>
      <c r="BO16" s="591"/>
      <c r="BP16" s="491">
        <f>SUM(BQ16:BT16)</f>
        <v>0</v>
      </c>
      <c r="BQ16" s="500"/>
      <c r="BR16" s="588"/>
      <c r="BS16" s="500"/>
      <c r="BT16" s="501"/>
      <c r="BU16" s="594"/>
      <c r="BV16" s="594"/>
      <c r="BW16" s="491">
        <f>SUM(BX16:CA16)</f>
        <v>0</v>
      </c>
      <c r="BX16" s="588"/>
      <c r="BY16" s="588"/>
      <c r="BZ16" s="500"/>
      <c r="CA16" s="501"/>
      <c r="CB16" s="491">
        <f>SUM(CC16:CF16)</f>
        <v>0</v>
      </c>
      <c r="CC16" s="588"/>
      <c r="CD16" s="588"/>
      <c r="CE16" s="588"/>
      <c r="CF16" s="591"/>
      <c r="CG16" s="491">
        <f>SUM(CH16:CK16)</f>
        <v>0</v>
      </c>
      <c r="CH16" s="500"/>
      <c r="CI16" s="500"/>
      <c r="CJ16" s="500"/>
      <c r="CK16" s="501"/>
      <c r="CL16" s="594"/>
    </row>
    <row r="17" spans="2:90" ht="12" customHeight="1">
      <c r="B17" s="486" t="s">
        <v>157</v>
      </c>
      <c r="C17" s="487" t="s">
        <v>17</v>
      </c>
      <c r="D17" s="488" t="s">
        <v>260</v>
      </c>
      <c r="E17" s="489" t="s">
        <v>292</v>
      </c>
      <c r="F17" s="490" t="s">
        <v>17</v>
      </c>
      <c r="G17" s="491">
        <f>SUM(H17:K17)</f>
        <v>0</v>
      </c>
      <c r="H17" s="492">
        <f>3!F21</f>
        <v>0</v>
      </c>
      <c r="I17" s="492">
        <f>3!G21</f>
        <v>0</v>
      </c>
      <c r="J17" s="492">
        <f>3!H21</f>
        <v>0</v>
      </c>
      <c r="K17" s="493">
        <f>3!I21</f>
        <v>0</v>
      </c>
      <c r="L17" s="491">
        <f>SUM(M17:P17)</f>
        <v>0</v>
      </c>
      <c r="M17" s="588"/>
      <c r="N17" s="588"/>
      <c r="O17" s="588"/>
      <c r="P17" s="591"/>
      <c r="Q17" s="491">
        <f>SUM(R17:U17)</f>
        <v>0</v>
      </c>
      <c r="R17" s="500"/>
      <c r="S17" s="500"/>
      <c r="T17" s="500"/>
      <c r="U17" s="501"/>
      <c r="V17" s="594"/>
      <c r="W17" s="594"/>
      <c r="X17" s="491">
        <f>SUM(Y17:AB17)</f>
        <v>0</v>
      </c>
      <c r="Y17" s="492">
        <f>3!J21</f>
        <v>0</v>
      </c>
      <c r="Z17" s="492">
        <f>3!K21</f>
        <v>0</v>
      </c>
      <c r="AA17" s="492">
        <f>3!L21</f>
        <v>0</v>
      </c>
      <c r="AB17" s="492">
        <f>3!M21</f>
        <v>0</v>
      </c>
      <c r="AC17" s="491">
        <f>SUM(AD17:AG17)</f>
        <v>0</v>
      </c>
      <c r="AD17" s="588"/>
      <c r="AE17" s="588"/>
      <c r="AF17" s="588"/>
      <c r="AG17" s="591"/>
      <c r="AH17" s="491">
        <f>SUM(AI17:AL17)</f>
        <v>0</v>
      </c>
      <c r="AI17" s="500"/>
      <c r="AJ17" s="500"/>
      <c r="AK17" s="500"/>
      <c r="AL17" s="501"/>
      <c r="AM17" s="594"/>
      <c r="AN17" s="594"/>
      <c r="AO17" s="491">
        <f>SUM(AP17:AS17)</f>
        <v>0</v>
      </c>
      <c r="AP17" s="492">
        <f>3!N21</f>
        <v>0</v>
      </c>
      <c r="AQ17" s="492">
        <f>3!O21</f>
        <v>0</v>
      </c>
      <c r="AR17" s="492">
        <f>3!P21</f>
        <v>0</v>
      </c>
      <c r="AS17" s="492">
        <f>3!Q21</f>
        <v>0</v>
      </c>
      <c r="AT17" s="491">
        <f>SUM(AU17:AX17)</f>
        <v>0</v>
      </c>
      <c r="AU17" s="588"/>
      <c r="AV17" s="588"/>
      <c r="AW17" s="588"/>
      <c r="AX17" s="591"/>
      <c r="AY17" s="491">
        <f>SUM(AZ17:BC17)</f>
        <v>0</v>
      </c>
      <c r="AZ17" s="500"/>
      <c r="BA17" s="500"/>
      <c r="BB17" s="500"/>
      <c r="BC17" s="501"/>
      <c r="BD17" s="594"/>
      <c r="BE17" s="594"/>
      <c r="BF17" s="491">
        <f>SUM(BG17:BJ17)</f>
        <v>0</v>
      </c>
      <c r="BG17" s="492">
        <f>3!R21</f>
        <v>0</v>
      </c>
      <c r="BH17" s="492">
        <f>3!S21</f>
        <v>0</v>
      </c>
      <c r="BI17" s="492">
        <f>3!T21</f>
        <v>0</v>
      </c>
      <c r="BJ17" s="492">
        <f>3!U21</f>
        <v>0</v>
      </c>
      <c r="BK17" s="491">
        <f>SUM(BL17:BO17)</f>
        <v>0</v>
      </c>
      <c r="BL17" s="588"/>
      <c r="BM17" s="588"/>
      <c r="BN17" s="588"/>
      <c r="BO17" s="591"/>
      <c r="BP17" s="491">
        <f>SUM(BQ17:BT17)</f>
        <v>0</v>
      </c>
      <c r="BQ17" s="500"/>
      <c r="BR17" s="588"/>
      <c r="BS17" s="588"/>
      <c r="BT17" s="501"/>
      <c r="BU17" s="594"/>
      <c r="BV17" s="594"/>
      <c r="BW17" s="491">
        <f>SUM(BX17:CA17)</f>
        <v>0</v>
      </c>
      <c r="BX17" s="492">
        <f>3!V21</f>
        <v>0</v>
      </c>
      <c r="BY17" s="492">
        <f>3!W21</f>
        <v>0</v>
      </c>
      <c r="BZ17" s="492">
        <f>3!X21</f>
        <v>0</v>
      </c>
      <c r="CA17" s="492">
        <f>3!Y21</f>
        <v>0</v>
      </c>
      <c r="CB17" s="491">
        <f>SUM(CC17:CF17)</f>
        <v>0</v>
      </c>
      <c r="CC17" s="588"/>
      <c r="CD17" s="588"/>
      <c r="CE17" s="588"/>
      <c r="CF17" s="591"/>
      <c r="CG17" s="491">
        <f>SUM(CH17:CK17)</f>
        <v>0</v>
      </c>
      <c r="CH17" s="500"/>
      <c r="CI17" s="500"/>
      <c r="CJ17" s="500"/>
      <c r="CK17" s="501"/>
      <c r="CL17" s="594"/>
    </row>
    <row r="18" spans="2:90" ht="12" customHeight="1">
      <c r="B18" s="486"/>
      <c r="C18" s="487" t="s">
        <v>346</v>
      </c>
      <c r="D18" s="488" t="s">
        <v>261</v>
      </c>
      <c r="E18" s="489" t="s">
        <v>293</v>
      </c>
      <c r="F18" s="490" t="s">
        <v>284</v>
      </c>
      <c r="G18" s="829">
        <f aca="true" t="shared" si="5" ref="G18:P18">nerr(G17/G7*100)</f>
        <v>0</v>
      </c>
      <c r="H18" s="492">
        <f t="shared" si="5"/>
        <v>0</v>
      </c>
      <c r="I18" s="492">
        <f t="shared" si="5"/>
        <v>0</v>
      </c>
      <c r="J18" s="492">
        <f t="shared" si="5"/>
        <v>0</v>
      </c>
      <c r="K18" s="493">
        <f t="shared" si="5"/>
        <v>0</v>
      </c>
      <c r="L18" s="828">
        <f t="shared" si="5"/>
        <v>0</v>
      </c>
      <c r="M18" s="492">
        <f t="shared" si="5"/>
        <v>0</v>
      </c>
      <c r="N18" s="492">
        <f t="shared" si="5"/>
        <v>0</v>
      </c>
      <c r="O18" s="492">
        <f t="shared" si="5"/>
        <v>0</v>
      </c>
      <c r="P18" s="493">
        <f t="shared" si="5"/>
        <v>0</v>
      </c>
      <c r="Q18" s="828">
        <f>nerr(Q17/Q7*100)</f>
        <v>0</v>
      </c>
      <c r="R18" s="492">
        <f>nerr(R17/R7*100)</f>
        <v>0</v>
      </c>
      <c r="S18" s="492">
        <f>nerr(S17/S7*100)</f>
        <v>0</v>
      </c>
      <c r="T18" s="492">
        <f>nerr(T17/T7*100)</f>
        <v>0</v>
      </c>
      <c r="U18" s="493">
        <f>nerr(U17/U7*100)</f>
        <v>0</v>
      </c>
      <c r="V18" s="594"/>
      <c r="W18" s="594"/>
      <c r="X18" s="829">
        <f aca="true" t="shared" si="6" ref="X18:AG18">nerr(X17/X7*100)</f>
        <v>0</v>
      </c>
      <c r="Y18" s="492">
        <f t="shared" si="6"/>
        <v>0</v>
      </c>
      <c r="Z18" s="492">
        <f t="shared" si="6"/>
        <v>0</v>
      </c>
      <c r="AA18" s="492">
        <f t="shared" si="6"/>
        <v>0</v>
      </c>
      <c r="AB18" s="493">
        <f t="shared" si="6"/>
        <v>0</v>
      </c>
      <c r="AC18" s="491">
        <f t="shared" si="6"/>
        <v>0</v>
      </c>
      <c r="AD18" s="492">
        <f t="shared" si="6"/>
        <v>0</v>
      </c>
      <c r="AE18" s="492">
        <f t="shared" si="6"/>
        <v>0</v>
      </c>
      <c r="AF18" s="492">
        <f t="shared" si="6"/>
        <v>0</v>
      </c>
      <c r="AG18" s="493">
        <f t="shared" si="6"/>
        <v>0</v>
      </c>
      <c r="AH18" s="829">
        <f>nerr(AH17/AH7*100)</f>
        <v>0</v>
      </c>
      <c r="AI18" s="492">
        <f>nerr(AI17/AI7*100)</f>
        <v>0</v>
      </c>
      <c r="AJ18" s="492">
        <f>nerr(AJ17/AJ7*100)</f>
        <v>0</v>
      </c>
      <c r="AK18" s="492">
        <f>nerr(AK17/AK7*100)</f>
        <v>0</v>
      </c>
      <c r="AL18" s="493">
        <f>nerr(AL17/AL7*100)</f>
        <v>0</v>
      </c>
      <c r="AM18" s="594"/>
      <c r="AN18" s="594"/>
      <c r="AO18" s="829">
        <f aca="true" t="shared" si="7" ref="AO18:AX18">nerr(AO17/AO7*100)</f>
        <v>0</v>
      </c>
      <c r="AP18" s="492">
        <f t="shared" si="7"/>
        <v>0</v>
      </c>
      <c r="AQ18" s="492">
        <f t="shared" si="7"/>
        <v>0</v>
      </c>
      <c r="AR18" s="492">
        <f t="shared" si="7"/>
        <v>0</v>
      </c>
      <c r="AS18" s="493">
        <f t="shared" si="7"/>
        <v>0</v>
      </c>
      <c r="AT18" s="828">
        <f t="shared" si="7"/>
        <v>0</v>
      </c>
      <c r="AU18" s="492">
        <f t="shared" si="7"/>
        <v>0</v>
      </c>
      <c r="AV18" s="492">
        <f t="shared" si="7"/>
        <v>0</v>
      </c>
      <c r="AW18" s="492">
        <f t="shared" si="7"/>
        <v>0</v>
      </c>
      <c r="AX18" s="493">
        <f t="shared" si="7"/>
        <v>0</v>
      </c>
      <c r="AY18" s="828">
        <f>nerr(AY17/AY7*100)</f>
        <v>0</v>
      </c>
      <c r="AZ18" s="492">
        <f>nerr(AZ17/AZ7*100)</f>
        <v>0</v>
      </c>
      <c r="BA18" s="492">
        <f>nerr(BA17/BA7*100)</f>
        <v>0</v>
      </c>
      <c r="BB18" s="492">
        <f>nerr(BB17/BB7*100)</f>
        <v>0</v>
      </c>
      <c r="BC18" s="493">
        <f>nerr(BC17/BC7*100)</f>
        <v>0</v>
      </c>
      <c r="BD18" s="594"/>
      <c r="BE18" s="594"/>
      <c r="BF18" s="828">
        <f aca="true" t="shared" si="8" ref="BF18:BO18">nerr(BF17/BF7*100)</f>
        <v>0</v>
      </c>
      <c r="BG18" s="492">
        <f t="shared" si="8"/>
        <v>0</v>
      </c>
      <c r="BH18" s="492">
        <f t="shared" si="8"/>
        <v>0</v>
      </c>
      <c r="BI18" s="492">
        <f t="shared" si="8"/>
        <v>0</v>
      </c>
      <c r="BJ18" s="493">
        <f t="shared" si="8"/>
        <v>0</v>
      </c>
      <c r="BK18" s="491">
        <f t="shared" si="8"/>
        <v>0</v>
      </c>
      <c r="BL18" s="492">
        <f t="shared" si="8"/>
        <v>0</v>
      </c>
      <c r="BM18" s="492">
        <f t="shared" si="8"/>
        <v>0</v>
      </c>
      <c r="BN18" s="492">
        <f t="shared" si="8"/>
        <v>0</v>
      </c>
      <c r="BO18" s="493">
        <f t="shared" si="8"/>
        <v>0</v>
      </c>
      <c r="BP18" s="828">
        <f>nerr(BP17/BP7*100)</f>
        <v>0</v>
      </c>
      <c r="BQ18" s="492">
        <f>nerr(BQ17/BQ7*100)</f>
        <v>0</v>
      </c>
      <c r="BR18" s="492">
        <f>nerr(BR17/BR7*100)</f>
        <v>0</v>
      </c>
      <c r="BS18" s="492">
        <f>nerr(BS17/BS7*100)</f>
        <v>0</v>
      </c>
      <c r="BT18" s="493">
        <f>nerr(BT17/BT7*100)</f>
        <v>0</v>
      </c>
      <c r="BU18" s="594"/>
      <c r="BV18" s="594"/>
      <c r="BW18" s="828">
        <f aca="true" t="shared" si="9" ref="BW18:CF18">nerr(BW17/BW7*100)</f>
        <v>0</v>
      </c>
      <c r="BX18" s="492">
        <f t="shared" si="9"/>
        <v>0</v>
      </c>
      <c r="BY18" s="492">
        <f t="shared" si="9"/>
        <v>0</v>
      </c>
      <c r="BZ18" s="492">
        <f t="shared" si="9"/>
        <v>0</v>
      </c>
      <c r="CA18" s="493">
        <f t="shared" si="9"/>
        <v>0</v>
      </c>
      <c r="CB18" s="491">
        <f t="shared" si="9"/>
        <v>0</v>
      </c>
      <c r="CC18" s="492">
        <f t="shared" si="9"/>
        <v>0</v>
      </c>
      <c r="CD18" s="492">
        <f t="shared" si="9"/>
        <v>0</v>
      </c>
      <c r="CE18" s="492">
        <f t="shared" si="9"/>
        <v>0</v>
      </c>
      <c r="CF18" s="493">
        <f t="shared" si="9"/>
        <v>0</v>
      </c>
      <c r="CG18" s="491">
        <f>nerr(CG17/CG7*100)</f>
        <v>0</v>
      </c>
      <c r="CH18" s="492">
        <f>nerr(CH17/CH7*100)</f>
        <v>0</v>
      </c>
      <c r="CI18" s="492">
        <f>nerr(CI17/CI7*100)</f>
        <v>0</v>
      </c>
      <c r="CJ18" s="492">
        <f>nerr(CJ17/CJ7*100)</f>
        <v>0</v>
      </c>
      <c r="CK18" s="493">
        <f>nerr(CK17/CK7*100)</f>
        <v>0</v>
      </c>
      <c r="CL18" s="594"/>
    </row>
    <row r="19" spans="2:90" ht="23.25" customHeight="1">
      <c r="B19" s="486" t="s">
        <v>158</v>
      </c>
      <c r="C19" s="487" t="s">
        <v>351</v>
      </c>
      <c r="D19" s="488" t="s">
        <v>262</v>
      </c>
      <c r="E19" s="489" t="s">
        <v>292</v>
      </c>
      <c r="F19" s="490" t="s">
        <v>64</v>
      </c>
      <c r="G19" s="491">
        <f>SUM(H19:K19)</f>
        <v>0</v>
      </c>
      <c r="H19" s="500"/>
      <c r="I19" s="500"/>
      <c r="J19" s="500"/>
      <c r="K19" s="501"/>
      <c r="L19" s="491">
        <f>SUM(M19:P19)</f>
        <v>0</v>
      </c>
      <c r="M19" s="588"/>
      <c r="N19" s="588"/>
      <c r="O19" s="588"/>
      <c r="P19" s="591"/>
      <c r="Q19" s="491">
        <f>SUM(R19:U19)</f>
        <v>0</v>
      </c>
      <c r="R19" s="588"/>
      <c r="S19" s="588"/>
      <c r="T19" s="588"/>
      <c r="U19" s="591"/>
      <c r="V19" s="594"/>
      <c r="W19" s="594"/>
      <c r="X19" s="491">
        <f>SUM(Y19:AB19)</f>
        <v>0</v>
      </c>
      <c r="Y19" s="500"/>
      <c r="Z19" s="500"/>
      <c r="AA19" s="500"/>
      <c r="AB19" s="501"/>
      <c r="AC19" s="491">
        <f>SUM(AD19:AG19)</f>
        <v>0</v>
      </c>
      <c r="AD19" s="588"/>
      <c r="AE19" s="588"/>
      <c r="AF19" s="588"/>
      <c r="AG19" s="591"/>
      <c r="AH19" s="491">
        <f>SUM(AI19:AL19)</f>
        <v>0</v>
      </c>
      <c r="AI19" s="588"/>
      <c r="AJ19" s="588"/>
      <c r="AK19" s="588"/>
      <c r="AL19" s="591"/>
      <c r="AM19" s="594"/>
      <c r="AN19" s="594"/>
      <c r="AO19" s="491">
        <f>SUM(AP19:AS19)</f>
        <v>0</v>
      </c>
      <c r="AP19" s="500"/>
      <c r="AQ19" s="500"/>
      <c r="AR19" s="500"/>
      <c r="AS19" s="501"/>
      <c r="AT19" s="491">
        <f>SUM(AU19:AX19)</f>
        <v>0</v>
      </c>
      <c r="AU19" s="588"/>
      <c r="AV19" s="588"/>
      <c r="AW19" s="588"/>
      <c r="AX19" s="591"/>
      <c r="AY19" s="491">
        <f>SUM(AZ19:BC19)</f>
        <v>0</v>
      </c>
      <c r="AZ19" s="588"/>
      <c r="BA19" s="588"/>
      <c r="BB19" s="588"/>
      <c r="BC19" s="591"/>
      <c r="BD19" s="594"/>
      <c r="BE19" s="594"/>
      <c r="BF19" s="491">
        <f>SUM(BG19:BJ19)</f>
        <v>0</v>
      </c>
      <c r="BG19" s="500"/>
      <c r="BH19" s="500"/>
      <c r="BI19" s="500"/>
      <c r="BJ19" s="501"/>
      <c r="BK19" s="491">
        <f>SUM(BL19:BO19)</f>
        <v>0</v>
      </c>
      <c r="BL19" s="588"/>
      <c r="BM19" s="588"/>
      <c r="BN19" s="588"/>
      <c r="BO19" s="591"/>
      <c r="BP19" s="491">
        <f>SUM(BQ19:BT19)</f>
        <v>0</v>
      </c>
      <c r="BQ19" s="588"/>
      <c r="BR19" s="588"/>
      <c r="BS19" s="588"/>
      <c r="BT19" s="591"/>
      <c r="BU19" s="594"/>
      <c r="BV19" s="594"/>
      <c r="BW19" s="491">
        <f>SUM(BX19:CA19)</f>
        <v>0</v>
      </c>
      <c r="BX19" s="500"/>
      <c r="BY19" s="500"/>
      <c r="BZ19" s="500"/>
      <c r="CA19" s="501"/>
      <c r="CB19" s="491">
        <f>SUM(CC19:CF19)</f>
        <v>0</v>
      </c>
      <c r="CC19" s="588"/>
      <c r="CD19" s="588"/>
      <c r="CE19" s="588"/>
      <c r="CF19" s="591"/>
      <c r="CG19" s="491">
        <f>SUM(CH19:CK19)</f>
        <v>0</v>
      </c>
      <c r="CH19" s="588"/>
      <c r="CI19" s="588"/>
      <c r="CJ19" s="588"/>
      <c r="CK19" s="591"/>
      <c r="CL19" s="594"/>
    </row>
    <row r="20" spans="2:90" ht="12" customHeight="1">
      <c r="B20" s="486" t="s">
        <v>159</v>
      </c>
      <c r="C20" s="504" t="s">
        <v>342</v>
      </c>
      <c r="D20" s="488" t="s">
        <v>263</v>
      </c>
      <c r="E20" s="489" t="s">
        <v>292</v>
      </c>
      <c r="F20" s="490" t="s">
        <v>18</v>
      </c>
      <c r="G20" s="505"/>
      <c r="H20" s="506">
        <f>H7-H17-H19</f>
        <v>0</v>
      </c>
      <c r="I20" s="506">
        <f>I7-I17-I19</f>
        <v>0</v>
      </c>
      <c r="J20" s="506">
        <f>J7-J17-J19</f>
        <v>0</v>
      </c>
      <c r="K20" s="507">
        <f>K7-K17-K19</f>
        <v>0</v>
      </c>
      <c r="L20" s="505"/>
      <c r="M20" s="506">
        <f>M7-M17-M19</f>
        <v>0</v>
      </c>
      <c r="N20" s="506">
        <f>N7-N17-N19</f>
        <v>0</v>
      </c>
      <c r="O20" s="508">
        <f>O7-O17-O19</f>
        <v>0</v>
      </c>
      <c r="P20" s="507">
        <f>P7-P17-P19</f>
        <v>0</v>
      </c>
      <c r="Q20" s="509"/>
      <c r="R20" s="510">
        <f>R7-R17-R19</f>
        <v>0</v>
      </c>
      <c r="S20" s="510">
        <f>S7-S17-S19</f>
        <v>0</v>
      </c>
      <c r="T20" s="511">
        <f>T7-T17-T19</f>
        <v>0</v>
      </c>
      <c r="U20" s="512">
        <f>U7-U17-U19</f>
        <v>0</v>
      </c>
      <c r="V20" s="594"/>
      <c r="W20" s="594"/>
      <c r="X20" s="505"/>
      <c r="Y20" s="506">
        <f>Y7-Y17-Y19</f>
        <v>0</v>
      </c>
      <c r="Z20" s="506">
        <f>Z7-Z17-Z19</f>
        <v>0</v>
      </c>
      <c r="AA20" s="506">
        <f>AA7-AA17-AA19</f>
        <v>0</v>
      </c>
      <c r="AB20" s="507">
        <f>AB7-AB17-AB19</f>
        <v>0</v>
      </c>
      <c r="AC20" s="505"/>
      <c r="AD20" s="506">
        <f>AD7-AD17-AD19</f>
        <v>0</v>
      </c>
      <c r="AE20" s="506">
        <f>AE7-AE17-AE19</f>
        <v>0</v>
      </c>
      <c r="AF20" s="508">
        <f>AF7-AF17-AF19</f>
        <v>0</v>
      </c>
      <c r="AG20" s="507">
        <f>AG7-AG17-AG19</f>
        <v>0</v>
      </c>
      <c r="AH20" s="509"/>
      <c r="AI20" s="510">
        <f>AI7-AI17-AI19</f>
        <v>0</v>
      </c>
      <c r="AJ20" s="510">
        <f>AJ7-AJ17-AJ19</f>
        <v>0</v>
      </c>
      <c r="AK20" s="511">
        <f>AK7-AK17-AK19</f>
        <v>0</v>
      </c>
      <c r="AL20" s="512">
        <f>AL7-AL17-AL19</f>
        <v>0</v>
      </c>
      <c r="AM20" s="594"/>
      <c r="AN20" s="594"/>
      <c r="AO20" s="505"/>
      <c r="AP20" s="506">
        <f>AP7-AP17-AP19</f>
        <v>0</v>
      </c>
      <c r="AQ20" s="506">
        <f>AQ7-AQ17-AQ19</f>
        <v>0</v>
      </c>
      <c r="AR20" s="506">
        <f>AR7-AR17-AR19</f>
        <v>0</v>
      </c>
      <c r="AS20" s="507">
        <f>AS7-AS17-AS19</f>
        <v>0</v>
      </c>
      <c r="AT20" s="505"/>
      <c r="AU20" s="506">
        <f>AU7-AU17-AU19</f>
        <v>0</v>
      </c>
      <c r="AV20" s="506">
        <f>AV7-AV17-AV19</f>
        <v>0</v>
      </c>
      <c r="AW20" s="508">
        <f>AW7-AW17-AW19</f>
        <v>0</v>
      </c>
      <c r="AX20" s="507">
        <f>AX7-AX17-AX19</f>
        <v>0</v>
      </c>
      <c r="AY20" s="509"/>
      <c r="AZ20" s="510">
        <f>AZ7-AZ17-AZ19</f>
        <v>0</v>
      </c>
      <c r="BA20" s="510">
        <f>BA7-BA17-BA19</f>
        <v>0</v>
      </c>
      <c r="BB20" s="511">
        <f>BB7-BB17-BB19</f>
        <v>0</v>
      </c>
      <c r="BC20" s="512">
        <f>BC7-BC17-BC19</f>
        <v>0</v>
      </c>
      <c r="BD20" s="594"/>
      <c r="BE20" s="594"/>
      <c r="BF20" s="505"/>
      <c r="BG20" s="506">
        <f>BG7-BG17-BG19</f>
        <v>0</v>
      </c>
      <c r="BH20" s="506">
        <f>BH7-BH17-BH19</f>
        <v>0</v>
      </c>
      <c r="BI20" s="506">
        <f>BI7-BI17-BI19</f>
        <v>0</v>
      </c>
      <c r="BJ20" s="507">
        <f>BJ7-BJ17-BJ19</f>
        <v>0</v>
      </c>
      <c r="BK20" s="505"/>
      <c r="BL20" s="506">
        <f>BL7-BL17-BL19</f>
        <v>0</v>
      </c>
      <c r="BM20" s="506">
        <f>BM7-BM17-BM19</f>
        <v>0</v>
      </c>
      <c r="BN20" s="508">
        <f>BN7-BN17-BN19</f>
        <v>0</v>
      </c>
      <c r="BO20" s="507">
        <f>BO7-BO17-BO19</f>
        <v>0</v>
      </c>
      <c r="BP20" s="509"/>
      <c r="BQ20" s="510">
        <f>BQ7-BQ17-BQ19</f>
        <v>0</v>
      </c>
      <c r="BR20" s="510">
        <f>BR7-BR17-BR19</f>
        <v>0</v>
      </c>
      <c r="BS20" s="511">
        <f>BS7-BS17-BS19</f>
        <v>0</v>
      </c>
      <c r="BT20" s="512">
        <f>BT7-BT17-BT19</f>
        <v>0</v>
      </c>
      <c r="BU20" s="594"/>
      <c r="BV20" s="594"/>
      <c r="BW20" s="505"/>
      <c r="BX20" s="506">
        <f>BX7-BX17-BX19</f>
        <v>0</v>
      </c>
      <c r="BY20" s="506">
        <f>BY7-BY17-BY19</f>
        <v>0</v>
      </c>
      <c r="BZ20" s="506">
        <f>BZ7-BZ17-BZ19</f>
        <v>0</v>
      </c>
      <c r="CA20" s="507">
        <f>CA7-CA17-CA19</f>
        <v>0</v>
      </c>
      <c r="CB20" s="505"/>
      <c r="CC20" s="506">
        <f>CC7-CC17-CC19</f>
        <v>0</v>
      </c>
      <c r="CD20" s="506">
        <f>CD7-CD17-CD19</f>
        <v>0</v>
      </c>
      <c r="CE20" s="508">
        <f>CE7-CE17-CE19</f>
        <v>0</v>
      </c>
      <c r="CF20" s="507">
        <f>CF7-CF17-CF19</f>
        <v>0</v>
      </c>
      <c r="CG20" s="509"/>
      <c r="CH20" s="510">
        <f>CH7-CH17-CH19</f>
        <v>0</v>
      </c>
      <c r="CI20" s="510">
        <f>CI7-CI17-CI19</f>
        <v>0</v>
      </c>
      <c r="CJ20" s="511">
        <f>CJ7-CJ17-CJ19</f>
        <v>0</v>
      </c>
      <c r="CK20" s="512">
        <f>CK7-CK17-CK19</f>
        <v>0</v>
      </c>
      <c r="CL20" s="594"/>
    </row>
    <row r="21" spans="2:90" ht="12" customHeight="1">
      <c r="B21" s="486" t="s">
        <v>10</v>
      </c>
      <c r="C21" s="487" t="s">
        <v>312</v>
      </c>
      <c r="D21" s="488" t="s">
        <v>268</v>
      </c>
      <c r="E21" s="489" t="s">
        <v>292</v>
      </c>
      <c r="F21" s="490" t="s">
        <v>285</v>
      </c>
      <c r="G21" s="513">
        <f>SUM(H21:K21)</f>
        <v>0</v>
      </c>
      <c r="H21" s="514">
        <f>SUM(H23:H26)</f>
        <v>0</v>
      </c>
      <c r="I21" s="514">
        <f>SUM(I23:I26)</f>
        <v>0</v>
      </c>
      <c r="J21" s="514">
        <f>SUM(J23:J26)</f>
        <v>0</v>
      </c>
      <c r="K21" s="515">
        <f>SUM(K23:K26)</f>
        <v>0</v>
      </c>
      <c r="L21" s="513">
        <f>SUM(M21:P21)</f>
        <v>0</v>
      </c>
      <c r="M21" s="514">
        <f>SUM(M23:M26)</f>
        <v>0</v>
      </c>
      <c r="N21" s="514">
        <f>SUM(N23:N26)</f>
        <v>0</v>
      </c>
      <c r="O21" s="514">
        <f>SUM(O23:O26)</f>
        <v>0</v>
      </c>
      <c r="P21" s="515">
        <f>SUM(P23:P26)</f>
        <v>0</v>
      </c>
      <c r="Q21" s="516">
        <f>SUM(R21:U21)</f>
        <v>0</v>
      </c>
      <c r="R21" s="517">
        <f>SUM(R23:R26)</f>
        <v>0</v>
      </c>
      <c r="S21" s="517">
        <f>SUM(S23:S26)</f>
        <v>0</v>
      </c>
      <c r="T21" s="517">
        <f>SUM(T23:T26)</f>
        <v>0</v>
      </c>
      <c r="U21" s="518">
        <f>SUM(U23:U26)</f>
        <v>0</v>
      </c>
      <c r="V21" s="594"/>
      <c r="W21" s="594"/>
      <c r="X21" s="513">
        <f>SUM(Y21:AB21)</f>
        <v>0</v>
      </c>
      <c r="Y21" s="514">
        <f>SUM(Y23:Y26)</f>
        <v>0</v>
      </c>
      <c r="Z21" s="514">
        <f>SUM(Z23:Z26)</f>
        <v>0</v>
      </c>
      <c r="AA21" s="514">
        <f>SUM(AA23:AA26)</f>
        <v>0</v>
      </c>
      <c r="AB21" s="515">
        <f>SUM(AB23:AB26)</f>
        <v>0</v>
      </c>
      <c r="AC21" s="513">
        <f>SUM(AD21:AG21)</f>
        <v>0</v>
      </c>
      <c r="AD21" s="514">
        <f>SUM(AD23:AD26)</f>
        <v>0</v>
      </c>
      <c r="AE21" s="514">
        <f>SUM(AE23:AE26)</f>
        <v>0</v>
      </c>
      <c r="AF21" s="514">
        <f>SUM(AF23:AF26)</f>
        <v>0</v>
      </c>
      <c r="AG21" s="515">
        <f>SUM(AG23:AG26)</f>
        <v>0</v>
      </c>
      <c r="AH21" s="516">
        <f>SUM(AI21:AL21)</f>
        <v>0</v>
      </c>
      <c r="AI21" s="517">
        <f>SUM(AI23:AI26)</f>
        <v>0</v>
      </c>
      <c r="AJ21" s="517">
        <f>SUM(AJ23:AJ26)</f>
        <v>0</v>
      </c>
      <c r="AK21" s="517">
        <f>SUM(AK23:AK26)</f>
        <v>0</v>
      </c>
      <c r="AL21" s="518">
        <f>SUM(AL23:AL26)</f>
        <v>0</v>
      </c>
      <c r="AM21" s="594"/>
      <c r="AN21" s="594"/>
      <c r="AO21" s="513">
        <f>SUM(AP21:AS21)</f>
        <v>0</v>
      </c>
      <c r="AP21" s="514">
        <f>SUM(AP23:AP26)</f>
        <v>0</v>
      </c>
      <c r="AQ21" s="514">
        <f>SUM(AQ23:AQ26)</f>
        <v>0</v>
      </c>
      <c r="AR21" s="514">
        <f>SUM(AR23:AR26)</f>
        <v>0</v>
      </c>
      <c r="AS21" s="515">
        <f>SUM(AS23:AS26)</f>
        <v>0</v>
      </c>
      <c r="AT21" s="513">
        <f>SUM(AU21:AX21)</f>
        <v>0</v>
      </c>
      <c r="AU21" s="514">
        <f>SUM(AU23:AU26)</f>
        <v>0</v>
      </c>
      <c r="AV21" s="514">
        <f>SUM(AV23:AV26)</f>
        <v>0</v>
      </c>
      <c r="AW21" s="514">
        <f>SUM(AW23:AW26)</f>
        <v>0</v>
      </c>
      <c r="AX21" s="515">
        <f>SUM(AX23:AX26)</f>
        <v>0</v>
      </c>
      <c r="AY21" s="516">
        <f>SUM(AZ21:BC21)</f>
        <v>0</v>
      </c>
      <c r="AZ21" s="517">
        <f>SUM(AZ23:AZ26)</f>
        <v>0</v>
      </c>
      <c r="BA21" s="517">
        <f>SUM(BA23:BA26)</f>
        <v>0</v>
      </c>
      <c r="BB21" s="517">
        <f>SUM(BB23:BB26)</f>
        <v>0</v>
      </c>
      <c r="BC21" s="518">
        <f>SUM(BC23:BC26)</f>
        <v>0</v>
      </c>
      <c r="BD21" s="594"/>
      <c r="BE21" s="594"/>
      <c r="BF21" s="513">
        <f>SUM(BG21:BJ21)</f>
        <v>0</v>
      </c>
      <c r="BG21" s="514">
        <f>SUM(BG23:BG26)</f>
        <v>0</v>
      </c>
      <c r="BH21" s="514">
        <f>SUM(BH23:BH26)</f>
        <v>0</v>
      </c>
      <c r="BI21" s="514">
        <f>SUM(BI23:BI26)</f>
        <v>0</v>
      </c>
      <c r="BJ21" s="515">
        <f>SUM(BJ23:BJ26)</f>
        <v>0</v>
      </c>
      <c r="BK21" s="513">
        <f>SUM(BL21:BO21)</f>
        <v>0</v>
      </c>
      <c r="BL21" s="514">
        <f>SUM(BL23:BL26)</f>
        <v>0</v>
      </c>
      <c r="BM21" s="514">
        <f>SUM(BM23:BM26)</f>
        <v>0</v>
      </c>
      <c r="BN21" s="514">
        <f>SUM(BN23:BN26)</f>
        <v>0</v>
      </c>
      <c r="BO21" s="515">
        <f>SUM(BO23:BO26)</f>
        <v>0</v>
      </c>
      <c r="BP21" s="516">
        <f>SUM(BQ21:BT21)</f>
        <v>0</v>
      </c>
      <c r="BQ21" s="517">
        <f>SUM(BQ23:BQ26)</f>
        <v>0</v>
      </c>
      <c r="BR21" s="517">
        <f>SUM(BR23:BR26)</f>
        <v>0</v>
      </c>
      <c r="BS21" s="517">
        <f>SUM(BS23:BS26)</f>
        <v>0</v>
      </c>
      <c r="BT21" s="518">
        <f>SUM(BT23:BT26)</f>
        <v>0</v>
      </c>
      <c r="BU21" s="594"/>
      <c r="BV21" s="594"/>
      <c r="BW21" s="513">
        <f>SUM(BX21:CA21)</f>
        <v>0</v>
      </c>
      <c r="BX21" s="514">
        <f>SUM(BX23:BX26)</f>
        <v>0</v>
      </c>
      <c r="BY21" s="514">
        <f>SUM(BY23:BY26)</f>
        <v>0</v>
      </c>
      <c r="BZ21" s="514">
        <f>SUM(BZ23:BZ26)</f>
        <v>0</v>
      </c>
      <c r="CA21" s="515">
        <f>SUM(CA23:CA26)</f>
        <v>0</v>
      </c>
      <c r="CB21" s="513">
        <f>SUM(CC21:CF21)</f>
        <v>0</v>
      </c>
      <c r="CC21" s="514">
        <f>SUM(CC23:CC26)</f>
        <v>0</v>
      </c>
      <c r="CD21" s="514">
        <f>SUM(CD23:CD26)</f>
        <v>0</v>
      </c>
      <c r="CE21" s="514">
        <f>SUM(CE23:CE26)</f>
        <v>0</v>
      </c>
      <c r="CF21" s="515">
        <f>SUM(CF23:CF26)</f>
        <v>0</v>
      </c>
      <c r="CG21" s="516">
        <f>SUM(CH21:CK21)</f>
        <v>0</v>
      </c>
      <c r="CH21" s="517">
        <f>SUM(CH23:CH26)</f>
        <v>0</v>
      </c>
      <c r="CI21" s="517">
        <f>SUM(CI23:CI26)</f>
        <v>0</v>
      </c>
      <c r="CJ21" s="517">
        <f>SUM(CJ23:CJ26)</f>
        <v>0</v>
      </c>
      <c r="CK21" s="518">
        <f>SUM(CK23:CK26)</f>
        <v>0</v>
      </c>
      <c r="CL21" s="594"/>
    </row>
    <row r="22" spans="2:90" ht="12" customHeight="1">
      <c r="B22" s="486"/>
      <c r="C22" s="519" t="s">
        <v>46</v>
      </c>
      <c r="D22" s="488"/>
      <c r="E22" s="489" t="s">
        <v>292</v>
      </c>
      <c r="F22" s="490"/>
      <c r="G22" s="494"/>
      <c r="H22" s="495"/>
      <c r="I22" s="495"/>
      <c r="J22" s="495"/>
      <c r="K22" s="496"/>
      <c r="L22" s="497"/>
      <c r="M22" s="498"/>
      <c r="N22" s="498"/>
      <c r="O22" s="498"/>
      <c r="P22" s="499"/>
      <c r="Q22" s="502"/>
      <c r="R22" s="520"/>
      <c r="S22" s="520"/>
      <c r="T22" s="520"/>
      <c r="U22" s="521"/>
      <c r="V22" s="594"/>
      <c r="W22" s="594"/>
      <c r="X22" s="494"/>
      <c r="Y22" s="495"/>
      <c r="Z22" s="495"/>
      <c r="AA22" s="495"/>
      <c r="AB22" s="496"/>
      <c r="AC22" s="497"/>
      <c r="AD22" s="498"/>
      <c r="AE22" s="498"/>
      <c r="AF22" s="498"/>
      <c r="AG22" s="499"/>
      <c r="AH22" s="502"/>
      <c r="AI22" s="520"/>
      <c r="AJ22" s="520"/>
      <c r="AK22" s="520"/>
      <c r="AL22" s="521"/>
      <c r="AM22" s="594"/>
      <c r="AN22" s="594"/>
      <c r="AO22" s="494"/>
      <c r="AP22" s="495"/>
      <c r="AQ22" s="495"/>
      <c r="AR22" s="495"/>
      <c r="AS22" s="496"/>
      <c r="AT22" s="497"/>
      <c r="AU22" s="498"/>
      <c r="AV22" s="498"/>
      <c r="AW22" s="498"/>
      <c r="AX22" s="499"/>
      <c r="AY22" s="502"/>
      <c r="AZ22" s="520"/>
      <c r="BA22" s="520"/>
      <c r="BB22" s="520"/>
      <c r="BC22" s="521"/>
      <c r="BD22" s="594"/>
      <c r="BE22" s="594"/>
      <c r="BF22" s="494"/>
      <c r="BG22" s="495"/>
      <c r="BH22" s="495"/>
      <c r="BI22" s="495"/>
      <c r="BJ22" s="496"/>
      <c r="BK22" s="497"/>
      <c r="BL22" s="498"/>
      <c r="BM22" s="498"/>
      <c r="BN22" s="498"/>
      <c r="BO22" s="499"/>
      <c r="BP22" s="502"/>
      <c r="BQ22" s="520"/>
      <c r="BR22" s="520"/>
      <c r="BS22" s="520"/>
      <c r="BT22" s="521"/>
      <c r="BU22" s="594"/>
      <c r="BV22" s="594"/>
      <c r="BW22" s="494"/>
      <c r="BX22" s="495"/>
      <c r="BY22" s="495"/>
      <c r="BZ22" s="495"/>
      <c r="CA22" s="496"/>
      <c r="CB22" s="497"/>
      <c r="CC22" s="498"/>
      <c r="CD22" s="498"/>
      <c r="CE22" s="498"/>
      <c r="CF22" s="499"/>
      <c r="CG22" s="502"/>
      <c r="CH22" s="520"/>
      <c r="CI22" s="520"/>
      <c r="CJ22" s="520"/>
      <c r="CK22" s="521"/>
      <c r="CL22" s="594"/>
    </row>
    <row r="23" spans="1:90" ht="12" customHeight="1">
      <c r="A23" s="381"/>
      <c r="B23" s="486" t="s">
        <v>37</v>
      </c>
      <c r="C23" s="519" t="s">
        <v>151</v>
      </c>
      <c r="D23" s="488" t="s">
        <v>269</v>
      </c>
      <c r="E23" s="489" t="s">
        <v>292</v>
      </c>
      <c r="F23" s="490" t="s">
        <v>286</v>
      </c>
      <c r="G23" s="491">
        <f aca="true" t="shared" si="10" ref="G23:G29">SUM(H23:K23)</f>
        <v>0</v>
      </c>
      <c r="H23" s="588"/>
      <c r="I23" s="588"/>
      <c r="J23" s="588"/>
      <c r="K23" s="501"/>
      <c r="L23" s="491">
        <f aca="true" t="shared" si="11" ref="L23:L29">SUM(M23:P23)</f>
        <v>0</v>
      </c>
      <c r="M23" s="500"/>
      <c r="N23" s="500"/>
      <c r="O23" s="500"/>
      <c r="P23" s="501"/>
      <c r="Q23" s="503">
        <f aca="true" t="shared" si="12" ref="Q23:Q29">SUM(R23:U23)</f>
        <v>0</v>
      </c>
      <c r="R23" s="588"/>
      <c r="S23" s="588"/>
      <c r="T23" s="588"/>
      <c r="U23" s="501"/>
      <c r="V23" s="595"/>
      <c r="W23" s="595"/>
      <c r="X23" s="491">
        <f aca="true" t="shared" si="13" ref="X23:X29">SUM(Y23:AB23)</f>
        <v>0</v>
      </c>
      <c r="Y23" s="588"/>
      <c r="Z23" s="588"/>
      <c r="AA23" s="588"/>
      <c r="AB23" s="501"/>
      <c r="AC23" s="491">
        <f aca="true" t="shared" si="14" ref="AC23:AC29">SUM(AD23:AG23)</f>
        <v>0</v>
      </c>
      <c r="AD23" s="500"/>
      <c r="AE23" s="500"/>
      <c r="AF23" s="500"/>
      <c r="AG23" s="501"/>
      <c r="AH23" s="503">
        <f aca="true" t="shared" si="15" ref="AH23:AH29">SUM(AI23:AL23)</f>
        <v>0</v>
      </c>
      <c r="AI23" s="588"/>
      <c r="AJ23" s="588"/>
      <c r="AK23" s="588"/>
      <c r="AL23" s="501"/>
      <c r="AM23" s="595"/>
      <c r="AN23" s="595"/>
      <c r="AO23" s="491">
        <f aca="true" t="shared" si="16" ref="AO23:AO29">SUM(AP23:AS23)</f>
        <v>0</v>
      </c>
      <c r="AP23" s="588"/>
      <c r="AQ23" s="588"/>
      <c r="AR23" s="588"/>
      <c r="AS23" s="501"/>
      <c r="AT23" s="491">
        <f aca="true" t="shared" si="17" ref="AT23:AT29">SUM(AU23:AX23)</f>
        <v>0</v>
      </c>
      <c r="AU23" s="500"/>
      <c r="AV23" s="500"/>
      <c r="AW23" s="500"/>
      <c r="AX23" s="501"/>
      <c r="AY23" s="503">
        <f aca="true" t="shared" si="18" ref="AY23:AY29">SUM(AZ23:BC23)</f>
        <v>0</v>
      </c>
      <c r="AZ23" s="588"/>
      <c r="BA23" s="588"/>
      <c r="BB23" s="588"/>
      <c r="BC23" s="591"/>
      <c r="BD23" s="595"/>
      <c r="BE23" s="595"/>
      <c r="BF23" s="491">
        <f aca="true" t="shared" si="19" ref="BF23:BF29">SUM(BG23:BJ23)</f>
        <v>0</v>
      </c>
      <c r="BG23" s="588"/>
      <c r="BH23" s="588"/>
      <c r="BI23" s="588"/>
      <c r="BJ23" s="501"/>
      <c r="BK23" s="491">
        <f aca="true" t="shared" si="20" ref="BK23:BK29">SUM(BL23:BO23)</f>
        <v>0</v>
      </c>
      <c r="BL23" s="500"/>
      <c r="BM23" s="500"/>
      <c r="BN23" s="500"/>
      <c r="BO23" s="501"/>
      <c r="BP23" s="503">
        <f aca="true" t="shared" si="21" ref="BP23:BP29">SUM(BQ23:BT23)</f>
        <v>0</v>
      </c>
      <c r="BQ23" s="588"/>
      <c r="BR23" s="588"/>
      <c r="BS23" s="588"/>
      <c r="BT23" s="501"/>
      <c r="BU23" s="595"/>
      <c r="BV23" s="595"/>
      <c r="BW23" s="491">
        <f aca="true" t="shared" si="22" ref="BW23:BW29">SUM(BX23:CA23)</f>
        <v>0</v>
      </c>
      <c r="BX23" s="588"/>
      <c r="BY23" s="588"/>
      <c r="BZ23" s="588"/>
      <c r="CA23" s="501"/>
      <c r="CB23" s="491">
        <f aca="true" t="shared" si="23" ref="CB23:CB29">SUM(CC23:CF23)</f>
        <v>0</v>
      </c>
      <c r="CC23" s="588"/>
      <c r="CD23" s="588"/>
      <c r="CE23" s="588"/>
      <c r="CF23" s="501"/>
      <c r="CG23" s="503">
        <f aca="true" t="shared" si="24" ref="CG23:CG29">SUM(CH23:CK23)</f>
        <v>0</v>
      </c>
      <c r="CH23" s="588"/>
      <c r="CI23" s="588"/>
      <c r="CJ23" s="500"/>
      <c r="CK23" s="501"/>
      <c r="CL23" s="595"/>
    </row>
    <row r="24" spans="1:90" ht="12" customHeight="1">
      <c r="A24" s="441"/>
      <c r="B24" s="486" t="s">
        <v>38</v>
      </c>
      <c r="C24" s="519" t="s">
        <v>150</v>
      </c>
      <c r="D24" s="488" t="s">
        <v>270</v>
      </c>
      <c r="E24" s="489" t="s">
        <v>292</v>
      </c>
      <c r="F24" s="490" t="s">
        <v>287</v>
      </c>
      <c r="G24" s="491">
        <f t="shared" si="10"/>
        <v>0</v>
      </c>
      <c r="H24" s="588"/>
      <c r="I24" s="588"/>
      <c r="J24" s="588"/>
      <c r="K24" s="501"/>
      <c r="L24" s="491">
        <f t="shared" si="11"/>
        <v>0</v>
      </c>
      <c r="M24" s="500"/>
      <c r="N24" s="500"/>
      <c r="O24" s="500"/>
      <c r="P24" s="501"/>
      <c r="Q24" s="503">
        <f t="shared" si="12"/>
        <v>0</v>
      </c>
      <c r="R24" s="588"/>
      <c r="S24" s="588"/>
      <c r="T24" s="588"/>
      <c r="U24" s="501"/>
      <c r="V24" s="441"/>
      <c r="W24" s="441"/>
      <c r="X24" s="491">
        <f t="shared" si="13"/>
        <v>0</v>
      </c>
      <c r="Y24" s="588"/>
      <c r="Z24" s="588"/>
      <c r="AA24" s="588"/>
      <c r="AB24" s="501"/>
      <c r="AC24" s="491">
        <f t="shared" si="14"/>
        <v>0</v>
      </c>
      <c r="AD24" s="500"/>
      <c r="AE24" s="500"/>
      <c r="AF24" s="500"/>
      <c r="AG24" s="501"/>
      <c r="AH24" s="503">
        <f t="shared" si="15"/>
        <v>0</v>
      </c>
      <c r="AI24" s="588"/>
      <c r="AJ24" s="588"/>
      <c r="AK24" s="588"/>
      <c r="AL24" s="501"/>
      <c r="AM24" s="441"/>
      <c r="AN24" s="441"/>
      <c r="AO24" s="491">
        <f t="shared" si="16"/>
        <v>0</v>
      </c>
      <c r="AP24" s="588"/>
      <c r="AQ24" s="588"/>
      <c r="AR24" s="588"/>
      <c r="AS24" s="501"/>
      <c r="AT24" s="491">
        <f t="shared" si="17"/>
        <v>0</v>
      </c>
      <c r="AU24" s="500"/>
      <c r="AV24" s="500"/>
      <c r="AW24" s="500"/>
      <c r="AX24" s="501"/>
      <c r="AY24" s="503">
        <f t="shared" si="18"/>
        <v>0</v>
      </c>
      <c r="AZ24" s="588"/>
      <c r="BA24" s="588"/>
      <c r="BB24" s="588"/>
      <c r="BC24" s="591"/>
      <c r="BD24" s="441"/>
      <c r="BE24" s="441"/>
      <c r="BF24" s="491">
        <f t="shared" si="19"/>
        <v>0</v>
      </c>
      <c r="BG24" s="588"/>
      <c r="BH24" s="588"/>
      <c r="BI24" s="588"/>
      <c r="BJ24" s="501"/>
      <c r="BK24" s="491">
        <f t="shared" si="20"/>
        <v>0</v>
      </c>
      <c r="BL24" s="500"/>
      <c r="BM24" s="500"/>
      <c r="BN24" s="500"/>
      <c r="BO24" s="501"/>
      <c r="BP24" s="503">
        <f t="shared" si="21"/>
        <v>0</v>
      </c>
      <c r="BQ24" s="588"/>
      <c r="BR24" s="588"/>
      <c r="BS24" s="588"/>
      <c r="BT24" s="501"/>
      <c r="BU24" s="441"/>
      <c r="BV24" s="441"/>
      <c r="BW24" s="491">
        <f t="shared" si="22"/>
        <v>0</v>
      </c>
      <c r="BX24" s="588"/>
      <c r="BY24" s="588"/>
      <c r="BZ24" s="588"/>
      <c r="CA24" s="501"/>
      <c r="CB24" s="491">
        <f t="shared" si="23"/>
        <v>0</v>
      </c>
      <c r="CC24" s="588"/>
      <c r="CD24" s="588"/>
      <c r="CE24" s="588"/>
      <c r="CF24" s="501"/>
      <c r="CG24" s="503">
        <f t="shared" si="24"/>
        <v>0</v>
      </c>
      <c r="CH24" s="588"/>
      <c r="CI24" s="588"/>
      <c r="CJ24" s="588"/>
      <c r="CK24" s="501"/>
      <c r="CL24" s="441"/>
    </row>
    <row r="25" spans="2:90" ht="12" customHeight="1">
      <c r="B25" s="486" t="s">
        <v>337</v>
      </c>
      <c r="C25" s="522" t="s">
        <v>336</v>
      </c>
      <c r="D25" s="488" t="s">
        <v>271</v>
      </c>
      <c r="E25" s="489" t="s">
        <v>292</v>
      </c>
      <c r="F25" s="490" t="s">
        <v>288</v>
      </c>
      <c r="G25" s="491">
        <f t="shared" si="10"/>
        <v>0</v>
      </c>
      <c r="H25" s="588"/>
      <c r="I25" s="588"/>
      <c r="J25" s="588"/>
      <c r="K25" s="501"/>
      <c r="L25" s="491">
        <f t="shared" si="11"/>
        <v>0</v>
      </c>
      <c r="M25" s="500"/>
      <c r="N25" s="500"/>
      <c r="O25" s="500"/>
      <c r="P25" s="501"/>
      <c r="Q25" s="503">
        <f t="shared" si="12"/>
        <v>0</v>
      </c>
      <c r="R25" s="588"/>
      <c r="S25" s="588"/>
      <c r="T25" s="588"/>
      <c r="U25" s="501"/>
      <c r="V25" s="594"/>
      <c r="W25" s="594"/>
      <c r="X25" s="491">
        <f t="shared" si="13"/>
        <v>0</v>
      </c>
      <c r="Y25" s="588"/>
      <c r="Z25" s="831"/>
      <c r="AA25" s="832"/>
      <c r="AB25" s="501"/>
      <c r="AC25" s="491">
        <f t="shared" si="14"/>
        <v>0</v>
      </c>
      <c r="AD25" s="500"/>
      <c r="AE25" s="500"/>
      <c r="AF25" s="500"/>
      <c r="AG25" s="501"/>
      <c r="AH25" s="503">
        <f t="shared" si="15"/>
        <v>0</v>
      </c>
      <c r="AI25" s="588"/>
      <c r="AJ25" s="588"/>
      <c r="AK25" s="588"/>
      <c r="AL25" s="501"/>
      <c r="AM25" s="594"/>
      <c r="AN25" s="594"/>
      <c r="AO25" s="491">
        <f t="shared" si="16"/>
        <v>0</v>
      </c>
      <c r="AP25" s="588"/>
      <c r="AQ25" s="588"/>
      <c r="AR25" s="588"/>
      <c r="AS25" s="501"/>
      <c r="AT25" s="491">
        <f t="shared" si="17"/>
        <v>0</v>
      </c>
      <c r="AU25" s="500"/>
      <c r="AV25" s="500"/>
      <c r="AW25" s="500"/>
      <c r="AX25" s="501"/>
      <c r="AY25" s="503">
        <f t="shared" si="18"/>
        <v>0</v>
      </c>
      <c r="AZ25" s="588"/>
      <c r="BA25" s="588"/>
      <c r="BB25" s="588"/>
      <c r="BC25" s="591"/>
      <c r="BD25" s="594"/>
      <c r="BE25" s="594"/>
      <c r="BF25" s="491">
        <f t="shared" si="19"/>
        <v>0</v>
      </c>
      <c r="BG25" s="588"/>
      <c r="BH25" s="588"/>
      <c r="BI25" s="588"/>
      <c r="BJ25" s="501"/>
      <c r="BK25" s="491">
        <f t="shared" si="20"/>
        <v>0</v>
      </c>
      <c r="BL25" s="500"/>
      <c r="BM25" s="500"/>
      <c r="BN25" s="500"/>
      <c r="BO25" s="501"/>
      <c r="BP25" s="503">
        <f t="shared" si="21"/>
        <v>0</v>
      </c>
      <c r="BQ25" s="588"/>
      <c r="BR25" s="588"/>
      <c r="BS25" s="588"/>
      <c r="BT25" s="501"/>
      <c r="BU25" s="594"/>
      <c r="BV25" s="594"/>
      <c r="BW25" s="491">
        <f t="shared" si="22"/>
        <v>0</v>
      </c>
      <c r="BX25" s="588"/>
      <c r="BY25" s="588"/>
      <c r="BZ25" s="588"/>
      <c r="CA25" s="501"/>
      <c r="CB25" s="491">
        <f t="shared" si="23"/>
        <v>0</v>
      </c>
      <c r="CC25" s="588"/>
      <c r="CD25" s="588"/>
      <c r="CE25" s="588"/>
      <c r="CF25" s="501"/>
      <c r="CG25" s="503">
        <f t="shared" si="24"/>
        <v>0</v>
      </c>
      <c r="CH25" s="588"/>
      <c r="CI25" s="588"/>
      <c r="CJ25" s="500"/>
      <c r="CK25" s="501"/>
      <c r="CL25" s="594"/>
    </row>
    <row r="26" spans="1:90" s="524" customFormat="1" ht="12" customHeight="1">
      <c r="A26" s="593"/>
      <c r="B26" s="523" t="s">
        <v>338</v>
      </c>
      <c r="C26" s="519" t="s">
        <v>335</v>
      </c>
      <c r="D26" s="488" t="s">
        <v>272</v>
      </c>
      <c r="E26" s="489" t="s">
        <v>292</v>
      </c>
      <c r="F26" s="490" t="s">
        <v>289</v>
      </c>
      <c r="G26" s="491">
        <f t="shared" si="10"/>
        <v>0</v>
      </c>
      <c r="H26" s="588"/>
      <c r="I26" s="588"/>
      <c r="J26" s="588"/>
      <c r="K26" s="591"/>
      <c r="L26" s="491">
        <f t="shared" si="11"/>
        <v>0</v>
      </c>
      <c r="M26" s="500"/>
      <c r="N26" s="500"/>
      <c r="O26" s="500"/>
      <c r="P26" s="501"/>
      <c r="Q26" s="503">
        <f t="shared" si="12"/>
        <v>0</v>
      </c>
      <c r="R26" s="588"/>
      <c r="S26" s="588"/>
      <c r="T26" s="588"/>
      <c r="U26" s="591"/>
      <c r="V26" s="594"/>
      <c r="W26" s="594"/>
      <c r="X26" s="491">
        <f t="shared" si="13"/>
        <v>0</v>
      </c>
      <c r="Y26" s="588"/>
      <c r="Z26" s="588"/>
      <c r="AA26" s="588"/>
      <c r="AB26" s="591"/>
      <c r="AC26" s="491">
        <f t="shared" si="14"/>
        <v>0</v>
      </c>
      <c r="AD26" s="500"/>
      <c r="AE26" s="500"/>
      <c r="AF26" s="500"/>
      <c r="AG26" s="501"/>
      <c r="AH26" s="503">
        <f t="shared" si="15"/>
        <v>0</v>
      </c>
      <c r="AI26" s="588"/>
      <c r="AJ26" s="588"/>
      <c r="AK26" s="588"/>
      <c r="AL26" s="591"/>
      <c r="AM26" s="594"/>
      <c r="AN26" s="594"/>
      <c r="AO26" s="491">
        <f t="shared" si="16"/>
        <v>0</v>
      </c>
      <c r="AP26" s="588"/>
      <c r="AQ26" s="588"/>
      <c r="AR26" s="588"/>
      <c r="AS26" s="591"/>
      <c r="AT26" s="491">
        <f t="shared" si="17"/>
        <v>0</v>
      </c>
      <c r="AU26" s="500"/>
      <c r="AV26" s="500"/>
      <c r="AW26" s="500"/>
      <c r="AX26" s="501"/>
      <c r="AY26" s="503">
        <f t="shared" si="18"/>
        <v>0</v>
      </c>
      <c r="AZ26" s="588"/>
      <c r="BA26" s="588"/>
      <c r="BB26" s="588"/>
      <c r="BC26" s="591"/>
      <c r="BD26" s="594"/>
      <c r="BE26" s="594"/>
      <c r="BF26" s="491">
        <f t="shared" si="19"/>
        <v>0</v>
      </c>
      <c r="BG26" s="588"/>
      <c r="BH26" s="588"/>
      <c r="BI26" s="588"/>
      <c r="BJ26" s="591"/>
      <c r="BK26" s="491">
        <f t="shared" si="20"/>
        <v>0</v>
      </c>
      <c r="BL26" s="500"/>
      <c r="BM26" s="500"/>
      <c r="BN26" s="500"/>
      <c r="BO26" s="501"/>
      <c r="BP26" s="503">
        <f t="shared" si="21"/>
        <v>0</v>
      </c>
      <c r="BQ26" s="588"/>
      <c r="BR26" s="588"/>
      <c r="BS26" s="588"/>
      <c r="BT26" s="591"/>
      <c r="BU26" s="594"/>
      <c r="BV26" s="594"/>
      <c r="BW26" s="491">
        <f t="shared" si="22"/>
        <v>0</v>
      </c>
      <c r="BX26" s="588"/>
      <c r="BY26" s="588"/>
      <c r="BZ26" s="588"/>
      <c r="CA26" s="591"/>
      <c r="CB26" s="491">
        <f t="shared" si="23"/>
        <v>0</v>
      </c>
      <c r="CC26" s="588"/>
      <c r="CD26" s="588"/>
      <c r="CE26" s="588"/>
      <c r="CF26" s="591"/>
      <c r="CG26" s="503">
        <f t="shared" si="24"/>
        <v>0</v>
      </c>
      <c r="CH26" s="588"/>
      <c r="CI26" s="588"/>
      <c r="CJ26" s="588"/>
      <c r="CK26" s="591"/>
      <c r="CL26" s="594"/>
    </row>
    <row r="27" spans="1:90" s="524" customFormat="1" ht="12" customHeight="1">
      <c r="A27" s="593"/>
      <c r="B27" s="486" t="s">
        <v>11</v>
      </c>
      <c r="C27" s="487" t="s">
        <v>339</v>
      </c>
      <c r="D27" s="525" t="s">
        <v>273</v>
      </c>
      <c r="E27" s="489" t="s">
        <v>292</v>
      </c>
      <c r="F27" s="526" t="s">
        <v>290</v>
      </c>
      <c r="G27" s="513">
        <f t="shared" si="10"/>
        <v>0</v>
      </c>
      <c r="H27" s="514">
        <f>H28+H29</f>
        <v>0</v>
      </c>
      <c r="I27" s="514">
        <f>I28+I29</f>
        <v>0</v>
      </c>
      <c r="J27" s="514">
        <f>J28+J29</f>
        <v>0</v>
      </c>
      <c r="K27" s="515">
        <f>K28+K29</f>
        <v>0</v>
      </c>
      <c r="L27" s="513">
        <f t="shared" si="11"/>
        <v>0</v>
      </c>
      <c r="M27" s="514">
        <f>M28+M29</f>
        <v>0</v>
      </c>
      <c r="N27" s="514">
        <f>N28+N29</f>
        <v>0</v>
      </c>
      <c r="O27" s="514">
        <f>O28+O29</f>
        <v>0</v>
      </c>
      <c r="P27" s="515">
        <f>P28+P29</f>
        <v>0</v>
      </c>
      <c r="Q27" s="516">
        <f t="shared" si="12"/>
        <v>0</v>
      </c>
      <c r="R27" s="517">
        <f>R28+R29</f>
        <v>0</v>
      </c>
      <c r="S27" s="517">
        <f>S28+S29</f>
        <v>0</v>
      </c>
      <c r="T27" s="517">
        <f>T28+T29</f>
        <v>0</v>
      </c>
      <c r="U27" s="518">
        <f>U28+U29</f>
        <v>0</v>
      </c>
      <c r="V27" s="594"/>
      <c r="W27" s="594"/>
      <c r="X27" s="513">
        <f t="shared" si="13"/>
        <v>0</v>
      </c>
      <c r="Y27" s="514">
        <f>Y28+Y29</f>
        <v>0</v>
      </c>
      <c r="Z27" s="514">
        <f>Z28+Z29</f>
        <v>0</v>
      </c>
      <c r="AA27" s="514">
        <f>AA28+AA29</f>
        <v>0</v>
      </c>
      <c r="AB27" s="515">
        <f>AB28+AB29</f>
        <v>0</v>
      </c>
      <c r="AC27" s="513">
        <f t="shared" si="14"/>
        <v>0</v>
      </c>
      <c r="AD27" s="514">
        <f>AD28+AD29</f>
        <v>0</v>
      </c>
      <c r="AE27" s="514">
        <f>AE28+AE29</f>
        <v>0</v>
      </c>
      <c r="AF27" s="514">
        <f>AF28+AF29</f>
        <v>0</v>
      </c>
      <c r="AG27" s="515">
        <f>AG28+AG29</f>
        <v>0</v>
      </c>
      <c r="AH27" s="516">
        <f t="shared" si="15"/>
        <v>0</v>
      </c>
      <c r="AI27" s="517">
        <f>AI28+AI29</f>
        <v>0</v>
      </c>
      <c r="AJ27" s="517">
        <f>AJ28+AJ29</f>
        <v>0</v>
      </c>
      <c r="AK27" s="517">
        <f>AK28+AK29</f>
        <v>0</v>
      </c>
      <c r="AL27" s="518">
        <f>AL28+AL29</f>
        <v>0</v>
      </c>
      <c r="AM27" s="594"/>
      <c r="AN27" s="594"/>
      <c r="AO27" s="513">
        <f t="shared" si="16"/>
        <v>0</v>
      </c>
      <c r="AP27" s="514">
        <f>AP28+AP29</f>
        <v>0</v>
      </c>
      <c r="AQ27" s="514">
        <f>AQ28+AQ29</f>
        <v>0</v>
      </c>
      <c r="AR27" s="514">
        <f>AR28+AR29</f>
        <v>0</v>
      </c>
      <c r="AS27" s="515">
        <f>AS28+AS29</f>
        <v>0</v>
      </c>
      <c r="AT27" s="513">
        <f t="shared" si="17"/>
        <v>0</v>
      </c>
      <c r="AU27" s="514">
        <f>AU28+AU29</f>
        <v>0</v>
      </c>
      <c r="AV27" s="514">
        <f>AV28+AV29</f>
        <v>0</v>
      </c>
      <c r="AW27" s="514">
        <f>AW28+AW29</f>
        <v>0</v>
      </c>
      <c r="AX27" s="515">
        <f>AX28+AX29</f>
        <v>0</v>
      </c>
      <c r="AY27" s="516">
        <f t="shared" si="18"/>
        <v>0</v>
      </c>
      <c r="AZ27" s="517">
        <f>AZ28+AZ29</f>
        <v>0</v>
      </c>
      <c r="BA27" s="517">
        <f>BA28+BA29</f>
        <v>0</v>
      </c>
      <c r="BB27" s="517">
        <f>BB28+BB29</f>
        <v>0</v>
      </c>
      <c r="BC27" s="518">
        <f>BC28+BC29</f>
        <v>0</v>
      </c>
      <c r="BD27" s="594"/>
      <c r="BE27" s="594"/>
      <c r="BF27" s="513">
        <f t="shared" si="19"/>
        <v>0</v>
      </c>
      <c r="BG27" s="514">
        <f>BG28+BG29</f>
        <v>0</v>
      </c>
      <c r="BH27" s="514">
        <f>BH28+BH29</f>
        <v>0</v>
      </c>
      <c r="BI27" s="514">
        <f>BI28+BI29</f>
        <v>0</v>
      </c>
      <c r="BJ27" s="515">
        <f>BJ28+BJ29</f>
        <v>0</v>
      </c>
      <c r="BK27" s="513">
        <f t="shared" si="20"/>
        <v>0</v>
      </c>
      <c r="BL27" s="514">
        <f>BL28+BL29</f>
        <v>0</v>
      </c>
      <c r="BM27" s="514">
        <f>BM28+BM29</f>
        <v>0</v>
      </c>
      <c r="BN27" s="514">
        <f>BN28+BN29</f>
        <v>0</v>
      </c>
      <c r="BO27" s="515">
        <f>BO28+BO29</f>
        <v>0</v>
      </c>
      <c r="BP27" s="516">
        <f t="shared" si="21"/>
        <v>0</v>
      </c>
      <c r="BQ27" s="517">
        <f>BQ28+BQ29</f>
        <v>0</v>
      </c>
      <c r="BR27" s="517">
        <f>BR28+BR29</f>
        <v>0</v>
      </c>
      <c r="BS27" s="517">
        <f>BS28+BS29</f>
        <v>0</v>
      </c>
      <c r="BT27" s="518">
        <f>BT28+BT29</f>
        <v>0</v>
      </c>
      <c r="BU27" s="594"/>
      <c r="BV27" s="594"/>
      <c r="BW27" s="513">
        <f t="shared" si="22"/>
        <v>0</v>
      </c>
      <c r="BX27" s="514">
        <f>BX28+BX29</f>
        <v>0</v>
      </c>
      <c r="BY27" s="514">
        <f>BY28+BY29</f>
        <v>0</v>
      </c>
      <c r="BZ27" s="514">
        <f>BZ28+BZ29</f>
        <v>0</v>
      </c>
      <c r="CA27" s="515">
        <f>CA28+CA29</f>
        <v>0</v>
      </c>
      <c r="CB27" s="513">
        <f t="shared" si="23"/>
        <v>0</v>
      </c>
      <c r="CC27" s="514">
        <f>CC28+CC29</f>
        <v>0</v>
      </c>
      <c r="CD27" s="514">
        <f>CD28+CD29</f>
        <v>0</v>
      </c>
      <c r="CE27" s="514">
        <f>CE28+CE29</f>
        <v>0</v>
      </c>
      <c r="CF27" s="515">
        <f>CF28+CF29</f>
        <v>0</v>
      </c>
      <c r="CG27" s="516">
        <f t="shared" si="24"/>
        <v>0</v>
      </c>
      <c r="CH27" s="517">
        <f>CH28+CH29</f>
        <v>0</v>
      </c>
      <c r="CI27" s="517">
        <f>CI28+CI29</f>
        <v>0</v>
      </c>
      <c r="CJ27" s="517">
        <f>CJ28+CJ29</f>
        <v>0</v>
      </c>
      <c r="CK27" s="518">
        <f>CK28+CK29</f>
        <v>0</v>
      </c>
      <c r="CL27" s="594"/>
    </row>
    <row r="28" spans="1:90" s="524" customFormat="1" ht="12" customHeight="1">
      <c r="A28" s="593"/>
      <c r="B28" s="486" t="s">
        <v>340</v>
      </c>
      <c r="C28" s="519" t="s">
        <v>345</v>
      </c>
      <c r="D28" s="488" t="s">
        <v>272</v>
      </c>
      <c r="E28" s="489" t="s">
        <v>292</v>
      </c>
      <c r="F28" s="490" t="s">
        <v>289</v>
      </c>
      <c r="G28" s="491">
        <f t="shared" si="10"/>
        <v>0</v>
      </c>
      <c r="H28" s="588"/>
      <c r="I28" s="588"/>
      <c r="J28" s="588"/>
      <c r="K28" s="501"/>
      <c r="L28" s="491">
        <f t="shared" si="11"/>
        <v>0</v>
      </c>
      <c r="M28" s="588"/>
      <c r="N28" s="588"/>
      <c r="O28" s="588">
        <f>J28</f>
        <v>0</v>
      </c>
      <c r="P28" s="591"/>
      <c r="Q28" s="491">
        <f t="shared" si="12"/>
        <v>0</v>
      </c>
      <c r="R28" s="500"/>
      <c r="S28" s="500"/>
      <c r="T28" s="500"/>
      <c r="U28" s="501"/>
      <c r="V28" s="594"/>
      <c r="W28" s="594"/>
      <c r="X28" s="491">
        <f t="shared" si="13"/>
        <v>0</v>
      </c>
      <c r="Y28" s="588"/>
      <c r="Z28" s="588"/>
      <c r="AA28" s="588"/>
      <c r="AB28" s="501"/>
      <c r="AC28" s="491">
        <f t="shared" si="14"/>
        <v>0</v>
      </c>
      <c r="AD28" s="588"/>
      <c r="AE28" s="588"/>
      <c r="AF28" s="588">
        <f>AA28</f>
        <v>0</v>
      </c>
      <c r="AG28" s="591"/>
      <c r="AH28" s="491">
        <f t="shared" si="15"/>
        <v>0</v>
      </c>
      <c r="AI28" s="500"/>
      <c r="AJ28" s="500"/>
      <c r="AK28" s="500"/>
      <c r="AL28" s="501"/>
      <c r="AM28" s="594"/>
      <c r="AN28" s="594"/>
      <c r="AO28" s="491">
        <f t="shared" si="16"/>
        <v>0</v>
      </c>
      <c r="AP28" s="588"/>
      <c r="AQ28" s="588"/>
      <c r="AR28" s="588"/>
      <c r="AS28" s="501"/>
      <c r="AT28" s="491">
        <f t="shared" si="17"/>
        <v>0</v>
      </c>
      <c r="AU28" s="588"/>
      <c r="AV28" s="588"/>
      <c r="AW28" s="588">
        <f>AR28</f>
        <v>0</v>
      </c>
      <c r="AX28" s="591"/>
      <c r="AY28" s="491">
        <f t="shared" si="18"/>
        <v>0</v>
      </c>
      <c r="AZ28" s="500"/>
      <c r="BA28" s="500"/>
      <c r="BB28" s="500"/>
      <c r="BC28" s="501"/>
      <c r="BD28" s="594"/>
      <c r="BE28" s="594"/>
      <c r="BF28" s="491">
        <f t="shared" si="19"/>
        <v>0</v>
      </c>
      <c r="BG28" s="588"/>
      <c r="BH28" s="588"/>
      <c r="BI28" s="588"/>
      <c r="BJ28" s="501"/>
      <c r="BK28" s="491">
        <f t="shared" si="20"/>
        <v>0</v>
      </c>
      <c r="BL28" s="588"/>
      <c r="BM28" s="588"/>
      <c r="BN28" s="588"/>
      <c r="BO28" s="591"/>
      <c r="BP28" s="491">
        <f t="shared" si="21"/>
        <v>0</v>
      </c>
      <c r="BQ28" s="500"/>
      <c r="BR28" s="500"/>
      <c r="BS28" s="500"/>
      <c r="BT28" s="501"/>
      <c r="BU28" s="594"/>
      <c r="BV28" s="594"/>
      <c r="BW28" s="491">
        <f t="shared" si="22"/>
        <v>0</v>
      </c>
      <c r="BX28" s="588"/>
      <c r="BY28" s="588"/>
      <c r="BZ28" s="588"/>
      <c r="CA28" s="501"/>
      <c r="CB28" s="491">
        <f t="shared" si="23"/>
        <v>0</v>
      </c>
      <c r="CC28" s="588"/>
      <c r="CD28" s="588"/>
      <c r="CE28" s="588"/>
      <c r="CF28" s="591"/>
      <c r="CG28" s="491">
        <f t="shared" si="24"/>
        <v>0</v>
      </c>
      <c r="CH28" s="500"/>
      <c r="CI28" s="500"/>
      <c r="CJ28" s="500"/>
      <c r="CK28" s="501"/>
      <c r="CL28" s="594"/>
    </row>
    <row r="29" spans="1:90" s="524" customFormat="1" ht="24" customHeight="1" thickBot="1">
      <c r="A29" s="593"/>
      <c r="B29" s="486" t="s">
        <v>341</v>
      </c>
      <c r="C29" s="519" t="s">
        <v>350</v>
      </c>
      <c r="D29" s="525" t="s">
        <v>273</v>
      </c>
      <c r="E29" s="527" t="s">
        <v>292</v>
      </c>
      <c r="F29" s="526" t="s">
        <v>290</v>
      </c>
      <c r="G29" s="528">
        <f t="shared" si="10"/>
        <v>0</v>
      </c>
      <c r="H29" s="589"/>
      <c r="I29" s="589"/>
      <c r="J29" s="589"/>
      <c r="K29" s="590"/>
      <c r="L29" s="528">
        <f t="shared" si="11"/>
        <v>0</v>
      </c>
      <c r="M29" s="589"/>
      <c r="N29" s="589"/>
      <c r="O29" s="589"/>
      <c r="P29" s="590">
        <f>K29</f>
        <v>0</v>
      </c>
      <c r="Q29" s="528">
        <f t="shared" si="12"/>
        <v>0</v>
      </c>
      <c r="R29" s="529"/>
      <c r="S29" s="529"/>
      <c r="T29" s="529"/>
      <c r="U29" s="530"/>
      <c r="V29" s="594"/>
      <c r="W29" s="594"/>
      <c r="X29" s="528">
        <f t="shared" si="13"/>
        <v>0</v>
      </c>
      <c r="Y29" s="589"/>
      <c r="Z29" s="589"/>
      <c r="AA29" s="589"/>
      <c r="AB29" s="590"/>
      <c r="AC29" s="528">
        <f t="shared" si="14"/>
        <v>0</v>
      </c>
      <c r="AD29" s="589"/>
      <c r="AE29" s="589"/>
      <c r="AF29" s="589"/>
      <c r="AG29" s="590"/>
      <c r="AH29" s="528">
        <f t="shared" si="15"/>
        <v>0</v>
      </c>
      <c r="AI29" s="529"/>
      <c r="AJ29" s="529"/>
      <c r="AK29" s="529"/>
      <c r="AL29" s="530"/>
      <c r="AM29" s="594"/>
      <c r="AN29" s="594"/>
      <c r="AO29" s="528">
        <f t="shared" si="16"/>
        <v>0</v>
      </c>
      <c r="AP29" s="589"/>
      <c r="AQ29" s="589"/>
      <c r="AR29" s="589"/>
      <c r="AS29" s="590"/>
      <c r="AT29" s="528">
        <f t="shared" si="17"/>
        <v>0</v>
      </c>
      <c r="AU29" s="589"/>
      <c r="AV29" s="589"/>
      <c r="AW29" s="589"/>
      <c r="AX29" s="590"/>
      <c r="AY29" s="528">
        <f t="shared" si="18"/>
        <v>0</v>
      </c>
      <c r="AZ29" s="529"/>
      <c r="BA29" s="529"/>
      <c r="BB29" s="529"/>
      <c r="BC29" s="530"/>
      <c r="BD29" s="594"/>
      <c r="BE29" s="594"/>
      <c r="BF29" s="528">
        <f t="shared" si="19"/>
        <v>0</v>
      </c>
      <c r="BG29" s="589"/>
      <c r="BH29" s="589"/>
      <c r="BI29" s="589"/>
      <c r="BJ29" s="590"/>
      <c r="BK29" s="528">
        <f t="shared" si="20"/>
        <v>0</v>
      </c>
      <c r="BL29" s="589"/>
      <c r="BM29" s="589"/>
      <c r="BN29" s="589"/>
      <c r="BO29" s="590"/>
      <c r="BP29" s="528">
        <f t="shared" si="21"/>
        <v>0</v>
      </c>
      <c r="BQ29" s="529"/>
      <c r="BR29" s="529"/>
      <c r="BS29" s="529"/>
      <c r="BT29" s="530"/>
      <c r="BU29" s="594"/>
      <c r="BV29" s="594"/>
      <c r="BW29" s="528">
        <f t="shared" si="22"/>
        <v>0</v>
      </c>
      <c r="BX29" s="589"/>
      <c r="BY29" s="589"/>
      <c r="BZ29" s="589"/>
      <c r="CA29" s="590"/>
      <c r="CB29" s="528">
        <f t="shared" si="23"/>
        <v>0</v>
      </c>
      <c r="CC29" s="589"/>
      <c r="CD29" s="589"/>
      <c r="CE29" s="589"/>
      <c r="CF29" s="590"/>
      <c r="CG29" s="528">
        <f t="shared" si="24"/>
        <v>0</v>
      </c>
      <c r="CH29" s="529"/>
      <c r="CI29" s="529"/>
      <c r="CJ29" s="529"/>
      <c r="CK29" s="530"/>
      <c r="CL29" s="594"/>
    </row>
    <row r="30" spans="2:89" ht="12" customHeight="1" thickBot="1">
      <c r="B30" s="531" t="s">
        <v>160</v>
      </c>
      <c r="C30" s="532" t="s">
        <v>248</v>
      </c>
      <c r="D30" s="533" t="s">
        <v>274</v>
      </c>
      <c r="E30" s="534" t="s">
        <v>292</v>
      </c>
      <c r="F30" s="535" t="s">
        <v>291</v>
      </c>
      <c r="G30" s="536"/>
      <c r="H30" s="156">
        <f>H20-H21-H27-I11-J11-K11</f>
        <v>0</v>
      </c>
      <c r="I30" s="156">
        <f>I20-I21-I27-J12-K12</f>
        <v>0</v>
      </c>
      <c r="J30" s="156">
        <f>J20-J21-J27-K13</f>
        <v>0</v>
      </c>
      <c r="K30" s="162">
        <f>K20-K21-K27</f>
        <v>0</v>
      </c>
      <c r="L30" s="536"/>
      <c r="M30" s="156">
        <f>M20-M21-M27-N11-O11-P11</f>
        <v>0</v>
      </c>
      <c r="N30" s="156">
        <f>N20-N21-N27-O12-P12</f>
        <v>0</v>
      </c>
      <c r="O30" s="156">
        <f>O20-O21-O27-P13</f>
        <v>0</v>
      </c>
      <c r="P30" s="162">
        <f>P20-P21-P27</f>
        <v>0</v>
      </c>
      <c r="Q30" s="536"/>
      <c r="R30" s="156">
        <f>R20-R21-R27-S11-T11-U11</f>
        <v>0</v>
      </c>
      <c r="S30" s="156">
        <f>S20-S21-S27-T12-U12</f>
        <v>0</v>
      </c>
      <c r="T30" s="156">
        <f>T20-T21-T27-U13</f>
        <v>0</v>
      </c>
      <c r="U30" s="162">
        <f>U20-U21-U27</f>
        <v>0</v>
      </c>
      <c r="X30" s="536"/>
      <c r="Y30" s="156">
        <f>Y20-Y21-Y27-Z11-AA11-AB11</f>
        <v>0</v>
      </c>
      <c r="Z30" s="156">
        <f>Z20-Z21-Z27-AA12-AB12</f>
        <v>0</v>
      </c>
      <c r="AA30" s="156">
        <f>AA20-AA21-AA27-AB13</f>
        <v>0</v>
      </c>
      <c r="AB30" s="162">
        <f>AB20-AB21-AB27</f>
        <v>0</v>
      </c>
      <c r="AC30" s="536"/>
      <c r="AD30" s="156">
        <f>AD20-AD21-AD27-AE11-AF11-AG11</f>
        <v>0</v>
      </c>
      <c r="AE30" s="156">
        <f>AE20-AE21-AE27-AF12-AG12</f>
        <v>0</v>
      </c>
      <c r="AF30" s="156">
        <f>AF20-AF21-AF27-AG13</f>
        <v>0</v>
      </c>
      <c r="AG30" s="162">
        <f>AG20-AG21-AG27</f>
        <v>0</v>
      </c>
      <c r="AH30" s="536"/>
      <c r="AI30" s="156">
        <f>AI20-AI21-AI27-AJ11-AK11-AL11</f>
        <v>0</v>
      </c>
      <c r="AJ30" s="156">
        <f>AJ20-AJ21-AJ27-AK12-AL12</f>
        <v>0</v>
      </c>
      <c r="AK30" s="156">
        <f>AK20-AK21-AK27-AL13</f>
        <v>0</v>
      </c>
      <c r="AL30" s="162">
        <f>AL20-AL21-AL27</f>
        <v>0</v>
      </c>
      <c r="AO30" s="536"/>
      <c r="AP30" s="156">
        <f>AP20-AP21-AP27-AQ11-AR11-AS11</f>
        <v>0</v>
      </c>
      <c r="AQ30" s="156">
        <f>AQ20-AQ21-AQ27-AR12-AS12</f>
        <v>0</v>
      </c>
      <c r="AR30" s="156">
        <f>AR20-AR21-AR27-AS13</f>
        <v>0</v>
      </c>
      <c r="AS30" s="162">
        <f>AS20-AS21-AS27</f>
        <v>0</v>
      </c>
      <c r="AT30" s="536"/>
      <c r="AU30" s="156">
        <f>AU20-AU21-AU27-AV11-AW11-AX11</f>
        <v>0</v>
      </c>
      <c r="AV30" s="156">
        <f>AV20-AV21-AV27-AW12-AX12</f>
        <v>0</v>
      </c>
      <c r="AW30" s="156">
        <f>AW20-AW21-AW27-AX13</f>
        <v>0</v>
      </c>
      <c r="AX30" s="162">
        <f>AX20-AX21-AX27</f>
        <v>0</v>
      </c>
      <c r="AY30" s="536"/>
      <c r="AZ30" s="156">
        <f>AZ20-AZ21-AZ27-BA11-BB11-BC11</f>
        <v>0</v>
      </c>
      <c r="BA30" s="156">
        <f>BA20-BA21-BA27-BB12-BC12</f>
        <v>0</v>
      </c>
      <c r="BB30" s="156">
        <f>BB20-BB21-BB27-BC13</f>
        <v>0</v>
      </c>
      <c r="BC30" s="162">
        <f>BC20-BC21-BC27</f>
        <v>0</v>
      </c>
      <c r="BF30" s="536"/>
      <c r="BG30" s="156">
        <f>BG20-BG21-BG27-BH11-BI11-BJ11</f>
        <v>0</v>
      </c>
      <c r="BH30" s="156">
        <f>BH20-BH21-BH27-BI12-BJ12</f>
        <v>0</v>
      </c>
      <c r="BI30" s="156">
        <f>BI20-BI21-BI27-BJ13</f>
        <v>0</v>
      </c>
      <c r="BJ30" s="162">
        <f>BJ20-BJ21-BJ27</f>
        <v>0</v>
      </c>
      <c r="BK30" s="536"/>
      <c r="BL30" s="156">
        <f>BL20-BL21-BL27-BM11-BN11-BO11</f>
        <v>0</v>
      </c>
      <c r="BM30" s="156">
        <f>BM20-BM21-BM27-BN12-BO12</f>
        <v>0</v>
      </c>
      <c r="BN30" s="156">
        <f>BN20-BN21-BN27-BO13</f>
        <v>0</v>
      </c>
      <c r="BO30" s="162">
        <f>BO20-BO21-BO27</f>
        <v>0</v>
      </c>
      <c r="BP30" s="536"/>
      <c r="BQ30" s="156">
        <f>BQ20-BQ21-BQ27-BR11-BS11-BT11</f>
        <v>0</v>
      </c>
      <c r="BR30" s="156">
        <f>BR20-BR21-BR27-BS12-BT12</f>
        <v>0</v>
      </c>
      <c r="BS30" s="156">
        <f>BS20-BS21-BS27-BT13</f>
        <v>0</v>
      </c>
      <c r="BT30" s="162">
        <f>BT20-BT21-BT27</f>
        <v>0</v>
      </c>
      <c r="BW30" s="536"/>
      <c r="BX30" s="156">
        <f>BX20-BX21-BX27-BY11-BZ11-CA11</f>
        <v>0</v>
      </c>
      <c r="BY30" s="156">
        <f>BY20-BY21-BY27-BZ12-CA12</f>
        <v>0</v>
      </c>
      <c r="BZ30" s="156">
        <f>BZ20-BZ21-BZ27-CA13</f>
        <v>0</v>
      </c>
      <c r="CA30" s="162">
        <f>CA20-CA21-CA27</f>
        <v>0</v>
      </c>
      <c r="CB30" s="536"/>
      <c r="CC30" s="156">
        <f>CC20-CC21-CC27-CD11-CE11-CF11</f>
        <v>0</v>
      </c>
      <c r="CD30" s="156">
        <f>CD20-CD21-CD27-CE12-CF12</f>
        <v>0</v>
      </c>
      <c r="CE30" s="156">
        <f>CE20-CE21-CE27-CF13</f>
        <v>0</v>
      </c>
      <c r="CF30" s="162">
        <f>CF20-CF21-CF27</f>
        <v>0</v>
      </c>
      <c r="CG30" s="536"/>
      <c r="CH30" s="156">
        <f>CH20-CH21-CH27-CI11-CJ11-CK11</f>
        <v>0</v>
      </c>
      <c r="CI30" s="156">
        <f>CI20-CI21-CI27-CJ12-CK12</f>
        <v>0</v>
      </c>
      <c r="CJ30" s="156">
        <f>CJ20-CJ21-CJ27-CK13</f>
        <v>0</v>
      </c>
      <c r="CK30" s="162">
        <f>CK20-CK21-CK27</f>
        <v>0</v>
      </c>
    </row>
    <row r="31" spans="1:90" s="461" customFormat="1" ht="12" customHeight="1" thickBot="1">
      <c r="A31" s="594"/>
      <c r="B31" s="538" t="s">
        <v>161</v>
      </c>
      <c r="C31" s="539" t="s">
        <v>343</v>
      </c>
      <c r="D31" s="540"/>
      <c r="E31" s="541" t="s">
        <v>292</v>
      </c>
      <c r="F31" s="542"/>
      <c r="G31" s="543">
        <f>SUM(H31:K31)</f>
        <v>0</v>
      </c>
      <c r="H31" s="544">
        <f>H21+H27</f>
        <v>0</v>
      </c>
      <c r="I31" s="544">
        <f>I21+I27</f>
        <v>0</v>
      </c>
      <c r="J31" s="544">
        <f>J21+J27</f>
        <v>0</v>
      </c>
      <c r="K31" s="545">
        <f>K21+K27</f>
        <v>0</v>
      </c>
      <c r="L31" s="543">
        <f>SUM(M31:P31)</f>
        <v>0</v>
      </c>
      <c r="M31" s="544">
        <f>M21+M27</f>
        <v>0</v>
      </c>
      <c r="N31" s="544">
        <f>N21+N27</f>
        <v>0</v>
      </c>
      <c r="O31" s="544">
        <f>O21+O27</f>
        <v>0</v>
      </c>
      <c r="P31" s="545">
        <f>P21+P27</f>
        <v>0</v>
      </c>
      <c r="Q31" s="543">
        <f>SUM(R31:U31)</f>
        <v>0</v>
      </c>
      <c r="R31" s="544">
        <f>R21+R27</f>
        <v>0</v>
      </c>
      <c r="S31" s="544">
        <f>S21+S27</f>
        <v>0</v>
      </c>
      <c r="T31" s="544">
        <f>T21+T27</f>
        <v>0</v>
      </c>
      <c r="U31" s="545">
        <f>U21+U27</f>
        <v>0</v>
      </c>
      <c r="V31" s="594"/>
      <c r="W31" s="594"/>
      <c r="X31" s="543">
        <f>SUM(Y31:AB31)</f>
        <v>0</v>
      </c>
      <c r="Y31" s="544">
        <f>Y21+Y27</f>
        <v>0</v>
      </c>
      <c r="Z31" s="544">
        <f>Z21+Z27</f>
        <v>0</v>
      </c>
      <c r="AA31" s="544">
        <f>AA21+AA27</f>
        <v>0</v>
      </c>
      <c r="AB31" s="545">
        <f>AB21+AB27</f>
        <v>0</v>
      </c>
      <c r="AC31" s="543">
        <f>SUM(AD31:AG31)</f>
        <v>0</v>
      </c>
      <c r="AD31" s="544">
        <f>AD21+AD27</f>
        <v>0</v>
      </c>
      <c r="AE31" s="544">
        <f>AE21+AE27</f>
        <v>0</v>
      </c>
      <c r="AF31" s="544">
        <f>AF21+AF27</f>
        <v>0</v>
      </c>
      <c r="AG31" s="545">
        <f>AG21+AG27</f>
        <v>0</v>
      </c>
      <c r="AH31" s="543">
        <f>SUM(AI31:AL31)</f>
        <v>0</v>
      </c>
      <c r="AI31" s="544">
        <f>AI21+AI27</f>
        <v>0</v>
      </c>
      <c r="AJ31" s="544">
        <f>AJ21+AJ27</f>
        <v>0</v>
      </c>
      <c r="AK31" s="544">
        <f>AK21+AK27</f>
        <v>0</v>
      </c>
      <c r="AL31" s="545">
        <f>AL21+AL27</f>
        <v>0</v>
      </c>
      <c r="AM31" s="594"/>
      <c r="AN31" s="594"/>
      <c r="AO31" s="543">
        <f>SUM(AP31:AS31)</f>
        <v>0</v>
      </c>
      <c r="AP31" s="544">
        <f>AP21+AP27</f>
        <v>0</v>
      </c>
      <c r="AQ31" s="544">
        <f>AQ21+AQ27</f>
        <v>0</v>
      </c>
      <c r="AR31" s="544">
        <f>AR21+AR27</f>
        <v>0</v>
      </c>
      <c r="AS31" s="545">
        <f>AS21+AS27</f>
        <v>0</v>
      </c>
      <c r="AT31" s="543">
        <f>SUM(AU31:AX31)</f>
        <v>0</v>
      </c>
      <c r="AU31" s="544">
        <f>AU21+AU27</f>
        <v>0</v>
      </c>
      <c r="AV31" s="544">
        <f>AV21+AV27</f>
        <v>0</v>
      </c>
      <c r="AW31" s="544">
        <f>AW21+AW27</f>
        <v>0</v>
      </c>
      <c r="AX31" s="545">
        <f>AX21+AX27</f>
        <v>0</v>
      </c>
      <c r="AY31" s="543">
        <f>SUM(AZ31:BC31)</f>
        <v>0</v>
      </c>
      <c r="AZ31" s="544">
        <f>AZ21+AZ27</f>
        <v>0</v>
      </c>
      <c r="BA31" s="544">
        <f>BA21+BA27</f>
        <v>0</v>
      </c>
      <c r="BB31" s="544">
        <f>BB21+BB27</f>
        <v>0</v>
      </c>
      <c r="BC31" s="545">
        <f>BC21+BC27</f>
        <v>0</v>
      </c>
      <c r="BD31" s="594"/>
      <c r="BE31" s="594"/>
      <c r="BF31" s="543">
        <f>SUM(BG31:BJ31)</f>
        <v>0</v>
      </c>
      <c r="BG31" s="544">
        <f>BG21+BG27</f>
        <v>0</v>
      </c>
      <c r="BH31" s="544">
        <f>BH21+BH27</f>
        <v>0</v>
      </c>
      <c r="BI31" s="544">
        <f>BI21+BI27</f>
        <v>0</v>
      </c>
      <c r="BJ31" s="545">
        <f>BJ21+BJ27</f>
        <v>0</v>
      </c>
      <c r="BK31" s="543">
        <f>SUM(BL31:BO31)</f>
        <v>0</v>
      </c>
      <c r="BL31" s="544">
        <f>BL21+BL27</f>
        <v>0</v>
      </c>
      <c r="BM31" s="544">
        <f>BM21+BM27</f>
        <v>0</v>
      </c>
      <c r="BN31" s="544">
        <f>BN21+BN27</f>
        <v>0</v>
      </c>
      <c r="BO31" s="545">
        <f>BO21+BO27</f>
        <v>0</v>
      </c>
      <c r="BP31" s="543">
        <f>SUM(BQ31:BT31)</f>
        <v>0</v>
      </c>
      <c r="BQ31" s="544">
        <f>BQ21+BQ27</f>
        <v>0</v>
      </c>
      <c r="BR31" s="544">
        <f>BR21+BR27</f>
        <v>0</v>
      </c>
      <c r="BS31" s="544">
        <f>BS21+BS27</f>
        <v>0</v>
      </c>
      <c r="BT31" s="545">
        <f>BT21+BT27</f>
        <v>0</v>
      </c>
      <c r="BU31" s="594"/>
      <c r="BV31" s="594"/>
      <c r="BW31" s="543">
        <f>SUM(BX31:CA31)</f>
        <v>0</v>
      </c>
      <c r="BX31" s="544">
        <f>BX21+BX27</f>
        <v>0</v>
      </c>
      <c r="BY31" s="544">
        <f>BY21+BY27</f>
        <v>0</v>
      </c>
      <c r="BZ31" s="544">
        <f>BZ21+BZ27</f>
        <v>0</v>
      </c>
      <c r="CA31" s="545">
        <f>CA21+CA27</f>
        <v>0</v>
      </c>
      <c r="CB31" s="543">
        <f>SUM(CC31:CF31)</f>
        <v>0</v>
      </c>
      <c r="CC31" s="544">
        <f>CC21+CC27</f>
        <v>0</v>
      </c>
      <c r="CD31" s="544">
        <f>CD21+CD27</f>
        <v>0</v>
      </c>
      <c r="CE31" s="544">
        <f>CE21+CE27</f>
        <v>0</v>
      </c>
      <c r="CF31" s="545">
        <f>CF21+CF27</f>
        <v>0</v>
      </c>
      <c r="CG31" s="543">
        <f>SUM(CH31:CK31)</f>
        <v>0</v>
      </c>
      <c r="CH31" s="544">
        <f>CH21+CH27</f>
        <v>0</v>
      </c>
      <c r="CI31" s="544">
        <f>CI21+CI27</f>
        <v>0</v>
      </c>
      <c r="CJ31" s="544">
        <f>CJ21+CJ27</f>
        <v>0</v>
      </c>
      <c r="CK31" s="545">
        <f>CK21+CK27</f>
        <v>0</v>
      </c>
      <c r="CL31" s="594"/>
    </row>
    <row r="32" spans="1:90" s="461" customFormat="1" ht="12" customHeight="1" thickBot="1">
      <c r="A32" s="594"/>
      <c r="B32" s="538" t="s">
        <v>162</v>
      </c>
      <c r="C32" s="539" t="s">
        <v>347</v>
      </c>
      <c r="D32" s="540"/>
      <c r="E32" s="541" t="s">
        <v>292</v>
      </c>
      <c r="F32" s="542"/>
      <c r="G32" s="543">
        <f>nerr(G21/G31)</f>
        <v>0</v>
      </c>
      <c r="H32" s="546">
        <f>nerr(H21/H31)</f>
        <v>0</v>
      </c>
      <c r="I32" s="546">
        <f>nerr(I21/I31)</f>
        <v>0</v>
      </c>
      <c r="J32" s="546">
        <f>nerr(J21/J31)</f>
        <v>0</v>
      </c>
      <c r="K32" s="547">
        <f>nerr(K21/K31)</f>
        <v>0</v>
      </c>
      <c r="L32" s="596"/>
      <c r="M32" s="597"/>
      <c r="N32" s="597" t="s">
        <v>348</v>
      </c>
      <c r="O32" s="597"/>
      <c r="P32" s="598"/>
      <c r="Q32" s="596"/>
      <c r="R32" s="597"/>
      <c r="S32" s="597" t="s">
        <v>572</v>
      </c>
      <c r="T32" s="597"/>
      <c r="U32" s="598"/>
      <c r="V32" s="594"/>
      <c r="W32" s="594"/>
      <c r="X32" s="543">
        <f>nerr(X21/X31)</f>
        <v>0</v>
      </c>
      <c r="Y32" s="546">
        <f>nerr(Y21/Y31)</f>
        <v>0</v>
      </c>
      <c r="Z32" s="546">
        <f>nerr(Z21/Z31)</f>
        <v>0</v>
      </c>
      <c r="AA32" s="546">
        <f>nerr(AA21/AA31)</f>
        <v>0</v>
      </c>
      <c r="AB32" s="547">
        <f>nerr(AB21/AB31)</f>
        <v>0</v>
      </c>
      <c r="AC32" s="596"/>
      <c r="AD32" s="597"/>
      <c r="AE32" s="597" t="s">
        <v>348</v>
      </c>
      <c r="AF32" s="597"/>
      <c r="AG32" s="598"/>
      <c r="AH32" s="596"/>
      <c r="AI32" s="597"/>
      <c r="AJ32" s="597" t="s">
        <v>572</v>
      </c>
      <c r="AK32" s="597"/>
      <c r="AL32" s="598"/>
      <c r="AM32" s="594"/>
      <c r="AN32" s="594"/>
      <c r="AO32" s="543">
        <f>nerr(AO21/AO31)</f>
        <v>0</v>
      </c>
      <c r="AP32" s="546">
        <f>nerr(AP21/AP31)</f>
        <v>0</v>
      </c>
      <c r="AQ32" s="546">
        <f>nerr(AQ21/AQ31)</f>
        <v>0</v>
      </c>
      <c r="AR32" s="546">
        <f>nerr(AR21/AR31)</f>
        <v>0</v>
      </c>
      <c r="AS32" s="547">
        <f>nerr(AS21/AS31)</f>
        <v>0</v>
      </c>
      <c r="AT32" s="596"/>
      <c r="AU32" s="597"/>
      <c r="AV32" s="597" t="s">
        <v>348</v>
      </c>
      <c r="AW32" s="597"/>
      <c r="AX32" s="598"/>
      <c r="AY32" s="596"/>
      <c r="AZ32" s="597"/>
      <c r="BA32" s="597" t="s">
        <v>572</v>
      </c>
      <c r="BB32" s="597"/>
      <c r="BC32" s="598"/>
      <c r="BD32" s="594"/>
      <c r="BE32" s="594"/>
      <c r="BF32" s="543">
        <f>nerr(BF21/BF31)</f>
        <v>0</v>
      </c>
      <c r="BG32" s="546">
        <f>nerr(BG21/BG31)</f>
        <v>0</v>
      </c>
      <c r="BH32" s="546">
        <f>nerr(BH21/BH31)</f>
        <v>0</v>
      </c>
      <c r="BI32" s="546">
        <f>nerr(BI21/BI31)</f>
        <v>0</v>
      </c>
      <c r="BJ32" s="547">
        <f>nerr(BJ21/BJ31)</f>
        <v>0</v>
      </c>
      <c r="BK32" s="596"/>
      <c r="BL32" s="597"/>
      <c r="BM32" s="597" t="s">
        <v>348</v>
      </c>
      <c r="BN32" s="597"/>
      <c r="BO32" s="598"/>
      <c r="BP32" s="596"/>
      <c r="BQ32" s="597"/>
      <c r="BR32" s="597" t="s">
        <v>572</v>
      </c>
      <c r="BS32" s="597"/>
      <c r="BT32" s="598"/>
      <c r="BU32" s="594"/>
      <c r="BV32" s="594"/>
      <c r="BW32" s="543">
        <f>nerr(BW21/BW31)</f>
        <v>0</v>
      </c>
      <c r="BX32" s="546">
        <f>nerr(BX21/BX31)</f>
        <v>0</v>
      </c>
      <c r="BY32" s="546">
        <f>nerr(BY21/BY31)</f>
        <v>0</v>
      </c>
      <c r="BZ32" s="546">
        <f>nerr(BZ21/BZ31)</f>
        <v>0</v>
      </c>
      <c r="CA32" s="547">
        <f>nerr(CA21/CA31)</f>
        <v>0</v>
      </c>
      <c r="CB32" s="596"/>
      <c r="CC32" s="597"/>
      <c r="CD32" s="597" t="s">
        <v>348</v>
      </c>
      <c r="CE32" s="597"/>
      <c r="CF32" s="598"/>
      <c r="CG32" s="596"/>
      <c r="CH32" s="597"/>
      <c r="CI32" s="597" t="s">
        <v>572</v>
      </c>
      <c r="CJ32" s="597"/>
      <c r="CK32" s="598"/>
      <c r="CL32" s="594"/>
    </row>
    <row r="33" spans="1:90" s="569" customFormat="1" ht="17.25" thickBot="1">
      <c r="A33" s="593"/>
      <c r="B33" s="835"/>
      <c r="C33" s="836"/>
      <c r="D33" s="836"/>
      <c r="E33" s="836"/>
      <c r="F33" s="837"/>
      <c r="G33" s="837"/>
      <c r="H33" s="837"/>
      <c r="I33" s="837"/>
      <c r="J33" s="837"/>
      <c r="K33" s="837"/>
      <c r="L33" s="838">
        <f>AT18</f>
        <v>0</v>
      </c>
      <c r="M33" s="838">
        <f>AU18</f>
        <v>0</v>
      </c>
      <c r="N33" s="838">
        <f>AV18</f>
        <v>0</v>
      </c>
      <c r="O33" s="838">
        <f>AW18</f>
        <v>0</v>
      </c>
      <c r="P33" s="838">
        <f>AX18</f>
        <v>0</v>
      </c>
      <c r="Q33" s="839"/>
      <c r="R33" s="839"/>
      <c r="S33" s="839"/>
      <c r="T33" s="839"/>
      <c r="U33" s="839"/>
      <c r="V33" s="593"/>
      <c r="W33" s="593"/>
      <c r="X33" s="837"/>
      <c r="Y33" s="837"/>
      <c r="Z33" s="837"/>
      <c r="AA33" s="837"/>
      <c r="AB33" s="837"/>
      <c r="AC33" s="838">
        <f>BK18</f>
        <v>0</v>
      </c>
      <c r="AD33" s="838">
        <f>BL18</f>
        <v>0</v>
      </c>
      <c r="AE33" s="838">
        <f>BM18</f>
        <v>0</v>
      </c>
      <c r="AF33" s="838">
        <f>BN18</f>
        <v>0</v>
      </c>
      <c r="AG33" s="838">
        <f>BO18</f>
        <v>0</v>
      </c>
      <c r="AH33" s="839"/>
      <c r="AI33" s="839"/>
      <c r="AJ33" s="839"/>
      <c r="AK33" s="839"/>
      <c r="AL33" s="839"/>
      <c r="AM33" s="593"/>
      <c r="AN33" s="593"/>
      <c r="AO33" s="837"/>
      <c r="AP33" s="837"/>
      <c r="AQ33" s="837"/>
      <c r="AR33" s="837"/>
      <c r="AS33" s="837"/>
      <c r="AT33" s="838">
        <f>CB18</f>
        <v>0</v>
      </c>
      <c r="AU33" s="838">
        <f>CC18</f>
        <v>0</v>
      </c>
      <c r="AV33" s="838">
        <f>CD18</f>
        <v>0</v>
      </c>
      <c r="AW33" s="838">
        <f>CE18</f>
        <v>0</v>
      </c>
      <c r="AX33" s="838">
        <f>CF18</f>
        <v>0</v>
      </c>
      <c r="AY33" s="839"/>
      <c r="AZ33" s="839"/>
      <c r="BA33" s="839"/>
      <c r="BB33" s="839"/>
      <c r="BC33" s="839"/>
      <c r="BD33" s="593"/>
      <c r="BE33" s="593"/>
      <c r="BK33" s="577" t="e">
        <f>#REF!</f>
        <v>#REF!</v>
      </c>
      <c r="BL33" s="577" t="e">
        <f>#REF!</f>
        <v>#REF!</v>
      </c>
      <c r="BM33" s="577" t="e">
        <f>#REF!</f>
        <v>#REF!</v>
      </c>
      <c r="BN33" s="577" t="e">
        <f>#REF!</f>
        <v>#REF!</v>
      </c>
      <c r="BO33" s="577" t="e">
        <f>#REF!</f>
        <v>#REF!</v>
      </c>
      <c r="BP33" s="570"/>
      <c r="BQ33" s="570"/>
      <c r="BR33" s="570"/>
      <c r="BS33" s="570"/>
      <c r="BT33" s="570"/>
      <c r="BU33" s="593"/>
      <c r="BV33" s="593"/>
      <c r="BW33" s="840"/>
      <c r="BX33" s="841"/>
      <c r="BY33" s="841" t="s">
        <v>165</v>
      </c>
      <c r="BZ33" s="841"/>
      <c r="CA33" s="842"/>
      <c r="CB33" s="843"/>
      <c r="CC33" s="843"/>
      <c r="CD33" s="843"/>
      <c r="CE33" s="843"/>
      <c r="CF33" s="843"/>
      <c r="CG33" s="844"/>
      <c r="CH33" s="844"/>
      <c r="CI33" s="844"/>
      <c r="CJ33" s="844"/>
      <c r="CK33" s="844"/>
      <c r="CL33" s="593"/>
    </row>
    <row r="34" spans="1:90" s="550" customFormat="1" ht="12" customHeight="1">
      <c r="A34" s="593"/>
      <c r="B34" s="599" t="str">
        <f>3!B24</f>
        <v>Руководитель</v>
      </c>
      <c r="C34" s="549"/>
      <c r="D34" s="549"/>
      <c r="E34" s="549"/>
      <c r="H34" s="587">
        <f>H30</f>
        <v>0</v>
      </c>
      <c r="I34" s="107">
        <f>I30</f>
        <v>0</v>
      </c>
      <c r="J34" s="107">
        <f>J30</f>
        <v>0</v>
      </c>
      <c r="K34" s="107">
        <f>K30</f>
        <v>0</v>
      </c>
      <c r="M34" s="587">
        <f>M30</f>
        <v>0</v>
      </c>
      <c r="N34" s="107">
        <f>N30</f>
        <v>0</v>
      </c>
      <c r="O34" s="107">
        <f>O30</f>
        <v>0</v>
      </c>
      <c r="P34" s="107">
        <f>P30</f>
        <v>0</v>
      </c>
      <c r="R34" s="587">
        <f>R30</f>
        <v>0</v>
      </c>
      <c r="S34" s="107">
        <f>S30</f>
        <v>0</v>
      </c>
      <c r="T34" s="107">
        <f>T30</f>
        <v>0</v>
      </c>
      <c r="U34" s="107">
        <f>U30</f>
        <v>0</v>
      </c>
      <c r="V34" s="593"/>
      <c r="W34" s="593"/>
      <c r="Y34" s="587">
        <f>Y30</f>
        <v>0</v>
      </c>
      <c r="Z34" s="107">
        <f>Z30</f>
        <v>0</v>
      </c>
      <c r="AA34" s="107">
        <f>AA30</f>
        <v>0</v>
      </c>
      <c r="AB34" s="107">
        <f>AB30</f>
        <v>0</v>
      </c>
      <c r="AD34" s="587">
        <f>AD30</f>
        <v>0</v>
      </c>
      <c r="AE34" s="107">
        <f>AE30</f>
        <v>0</v>
      </c>
      <c r="AF34" s="107">
        <f>AF30</f>
        <v>0</v>
      </c>
      <c r="AG34" s="107">
        <f>AG30</f>
        <v>0</v>
      </c>
      <c r="AI34" s="587">
        <f>AI30</f>
        <v>0</v>
      </c>
      <c r="AJ34" s="107">
        <f>AJ30</f>
        <v>0</v>
      </c>
      <c r="AK34" s="107">
        <f>AK30</f>
        <v>0</v>
      </c>
      <c r="AL34" s="107">
        <f>AL30</f>
        <v>0</v>
      </c>
      <c r="AM34" s="593"/>
      <c r="AN34" s="593"/>
      <c r="AP34" s="587">
        <f>AP30</f>
        <v>0</v>
      </c>
      <c r="AQ34" s="107">
        <f>AQ30</f>
        <v>0</v>
      </c>
      <c r="AR34" s="107">
        <f>AR30</f>
        <v>0</v>
      </c>
      <c r="AS34" s="107">
        <f>AS30</f>
        <v>0</v>
      </c>
      <c r="AU34" s="587">
        <f>AU30</f>
        <v>0</v>
      </c>
      <c r="AV34" s="107">
        <f>AV30</f>
        <v>0</v>
      </c>
      <c r="AW34" s="107">
        <f>AW30</f>
        <v>0</v>
      </c>
      <c r="AX34" s="107">
        <f>AX30</f>
        <v>0</v>
      </c>
      <c r="AZ34" s="587">
        <f>AZ30</f>
        <v>0</v>
      </c>
      <c r="BA34" s="107">
        <f>BA30</f>
        <v>0</v>
      </c>
      <c r="BB34" s="107">
        <f>BB30</f>
        <v>0</v>
      </c>
      <c r="BC34" s="107">
        <f>BC30</f>
        <v>0</v>
      </c>
      <c r="BD34" s="593"/>
      <c r="BE34" s="593"/>
      <c r="BG34" s="587">
        <f>BG30</f>
        <v>0</v>
      </c>
      <c r="BH34" s="107">
        <f>BH30</f>
        <v>0</v>
      </c>
      <c r="BI34" s="107">
        <f>BI30</f>
        <v>0</v>
      </c>
      <c r="BJ34" s="107">
        <f>BJ30</f>
        <v>0</v>
      </c>
      <c r="BL34" s="587">
        <f>BL30</f>
        <v>0</v>
      </c>
      <c r="BM34" s="107">
        <f>BM30</f>
        <v>0</v>
      </c>
      <c r="BN34" s="107">
        <f>BN30</f>
        <v>0</v>
      </c>
      <c r="BO34" s="107">
        <f>BO30</f>
        <v>0</v>
      </c>
      <c r="BQ34" s="587">
        <f>BQ30</f>
        <v>0</v>
      </c>
      <c r="BR34" s="107">
        <f>BR30</f>
        <v>0</v>
      </c>
      <c r="BS34" s="107">
        <f>BS30</f>
        <v>0</v>
      </c>
      <c r="BT34" s="107">
        <f>BT30</f>
        <v>0</v>
      </c>
      <c r="BU34" s="593"/>
      <c r="BV34" s="593"/>
      <c r="BX34" s="587">
        <f>BX30</f>
        <v>0</v>
      </c>
      <c r="BY34" s="107">
        <f>BY30</f>
        <v>0</v>
      </c>
      <c r="BZ34" s="107">
        <f>BZ30</f>
        <v>0</v>
      </c>
      <c r="CA34" s="107">
        <f>CA30</f>
        <v>0</v>
      </c>
      <c r="CC34" s="587">
        <f>CC30</f>
        <v>0</v>
      </c>
      <c r="CD34" s="107">
        <f>CD30</f>
        <v>0</v>
      </c>
      <c r="CE34" s="107">
        <f>CE30</f>
        <v>0</v>
      </c>
      <c r="CF34" s="107">
        <f>CF30</f>
        <v>0</v>
      </c>
      <c r="CH34" s="587">
        <f>CH30</f>
        <v>0</v>
      </c>
      <c r="CI34" s="107">
        <f>CI30</f>
        <v>0</v>
      </c>
      <c r="CJ34" s="107">
        <f>CJ30</f>
        <v>0</v>
      </c>
      <c r="CK34" s="107">
        <f>CK30</f>
        <v>0</v>
      </c>
      <c r="CL34" s="593"/>
    </row>
    <row r="35" spans="1:90" s="572" customFormat="1" ht="12" customHeight="1">
      <c r="A35" s="600"/>
      <c r="B35" s="599">
        <f>3!B25</f>
        <v>0</v>
      </c>
      <c r="C35" s="601"/>
      <c r="D35" s="601"/>
      <c r="E35" s="601"/>
      <c r="F35" s="571"/>
      <c r="O35" s="572">
        <f>3!U25</f>
        <v>0</v>
      </c>
      <c r="V35" s="600"/>
      <c r="W35" s="600"/>
      <c r="AF35" s="572">
        <f>3!U25</f>
        <v>0</v>
      </c>
      <c r="AM35" s="600"/>
      <c r="AN35" s="600"/>
      <c r="AW35" s="572">
        <f>3!U25</f>
        <v>0</v>
      </c>
      <c r="BD35" s="600"/>
      <c r="BE35" s="600"/>
      <c r="BN35" s="572">
        <f>3!U25</f>
        <v>0</v>
      </c>
      <c r="BU35" s="600"/>
      <c r="BV35" s="600"/>
      <c r="CE35" s="572">
        <f>3!U25</f>
        <v>0</v>
      </c>
      <c r="CL35" s="600"/>
    </row>
    <row r="36" spans="1:104" s="441" customFormat="1" ht="12" customHeight="1">
      <c r="A36" s="593"/>
      <c r="G36" s="602"/>
      <c r="H36" s="602"/>
      <c r="I36" s="602"/>
      <c r="J36" s="602"/>
      <c r="K36" s="602"/>
      <c r="L36" s="602"/>
      <c r="M36" s="602"/>
      <c r="N36" s="602"/>
      <c r="O36" s="602"/>
      <c r="P36" s="602"/>
      <c r="Q36" s="602"/>
      <c r="R36" s="602"/>
      <c r="S36" s="602"/>
      <c r="T36" s="602"/>
      <c r="U36" s="602"/>
      <c r="V36" s="602"/>
      <c r="W36" s="602"/>
      <c r="X36" s="602"/>
      <c r="Y36" s="602"/>
      <c r="Z36" s="602"/>
      <c r="AA36" s="602"/>
      <c r="AB36" s="602"/>
      <c r="AC36" s="602"/>
      <c r="AD36" s="602"/>
      <c r="AE36" s="602"/>
      <c r="AF36" s="602"/>
      <c r="AG36" s="602"/>
      <c r="AH36" s="602"/>
      <c r="AI36" s="602"/>
      <c r="AJ36" s="602"/>
      <c r="AK36" s="602"/>
      <c r="AL36" s="602"/>
      <c r="AM36" s="602"/>
      <c r="AN36" s="602"/>
      <c r="AO36" s="602"/>
      <c r="AP36" s="602"/>
      <c r="AQ36" s="602"/>
      <c r="AR36" s="602"/>
      <c r="AS36" s="602"/>
      <c r="AT36" s="602"/>
      <c r="AU36" s="602"/>
      <c r="AV36" s="602"/>
      <c r="AW36" s="602"/>
      <c r="AX36" s="602"/>
      <c r="AY36" s="602"/>
      <c r="AZ36" s="602"/>
      <c r="BA36" s="602"/>
      <c r="BB36" s="602"/>
      <c r="BC36" s="602"/>
      <c r="BD36" s="602"/>
      <c r="BE36" s="602"/>
      <c r="BF36" s="602"/>
      <c r="BG36" s="602"/>
      <c r="BH36" s="602"/>
      <c r="BI36" s="602"/>
      <c r="BJ36" s="602"/>
      <c r="BK36" s="602"/>
      <c r="BL36" s="602"/>
      <c r="BM36" s="602"/>
      <c r="BN36" s="602"/>
      <c r="BO36" s="602"/>
      <c r="BP36" s="602"/>
      <c r="BQ36" s="602"/>
      <c r="BR36" s="602"/>
      <c r="BS36" s="602"/>
      <c r="BT36" s="602"/>
      <c r="BU36" s="602"/>
      <c r="BV36" s="602"/>
      <c r="BW36" s="602"/>
      <c r="BX36" s="602"/>
      <c r="BY36" s="602"/>
      <c r="BZ36" s="602"/>
      <c r="CA36" s="602"/>
      <c r="CB36" s="602"/>
      <c r="CC36" s="602"/>
      <c r="CD36" s="602"/>
      <c r="CE36" s="602"/>
      <c r="CF36" s="602"/>
      <c r="CG36" s="602"/>
      <c r="CH36" s="602"/>
      <c r="CI36" s="602"/>
      <c r="CJ36" s="602"/>
      <c r="CK36" s="602"/>
      <c r="CL36" s="602"/>
      <c r="CM36" s="602"/>
      <c r="CN36" s="602"/>
      <c r="CO36" s="602"/>
      <c r="CP36" s="602"/>
      <c r="CQ36" s="602"/>
      <c r="CR36" s="602"/>
      <c r="CS36" s="602"/>
      <c r="CT36" s="602"/>
      <c r="CU36" s="602"/>
      <c r="CV36" s="602"/>
      <c r="CW36" s="602"/>
      <c r="CX36" s="602"/>
      <c r="CY36" s="602"/>
      <c r="CZ36" s="602"/>
    </row>
    <row r="37" spans="1:90" s="569" customFormat="1" ht="5.25">
      <c r="A37" s="593"/>
      <c r="B37" s="392"/>
      <c r="C37" s="568"/>
      <c r="D37" s="568"/>
      <c r="E37" s="568"/>
      <c r="L37" s="570"/>
      <c r="M37" s="570"/>
      <c r="N37" s="570"/>
      <c r="O37" s="570"/>
      <c r="P37" s="570"/>
      <c r="V37" s="593"/>
      <c r="W37" s="593"/>
      <c r="AC37" s="570"/>
      <c r="AD37" s="570"/>
      <c r="AE37" s="570"/>
      <c r="AF37" s="570"/>
      <c r="AG37" s="570"/>
      <c r="AM37" s="593"/>
      <c r="AN37" s="593"/>
      <c r="AT37" s="570"/>
      <c r="AU37" s="570"/>
      <c r="AV37" s="570"/>
      <c r="AW37" s="570"/>
      <c r="AX37" s="570"/>
      <c r="BD37" s="593"/>
      <c r="BE37" s="593"/>
      <c r="BK37" s="570"/>
      <c r="BL37" s="570"/>
      <c r="BM37" s="570"/>
      <c r="BN37" s="570"/>
      <c r="BO37" s="570"/>
      <c r="BU37" s="593"/>
      <c r="BV37" s="593"/>
      <c r="BX37" s="570"/>
      <c r="BY37" s="570"/>
      <c r="BZ37" s="570"/>
      <c r="CA37" s="570"/>
      <c r="CB37" s="570"/>
      <c r="CC37" s="570"/>
      <c r="CD37" s="570"/>
      <c r="CE37" s="570"/>
      <c r="CF37" s="570"/>
      <c r="CL37" s="593"/>
    </row>
  </sheetData>
  <sheetProtection password="CA0A" sheet="1" formatCells="0" formatColumns="0" formatRows="0"/>
  <protectedRanges>
    <protectedRange sqref="M19:P19 M23:P26 R28:U29 R19:U19 M10:P17 R10:U17 AD19:AG19 AD23:AG26 AI28:AL29 AI19:AL19 AD10:AG17 AI10:AL17 AU19:AX19 AU23:AX26 AZ28:BC29 AZ19:BC19 AU10:AX17 AZ10:BC17 BL19:BO19 BL23:BO26 BQ28:BT29 BQ19:BT19 BL10:BO17 BQ10:BT17 CC19:CF19 CC23:CF26 CH28:CK29 CH19:CK19 CC10:CF17 CH10:CK17" name="Диапазон5_1"/>
    <protectedRange sqref="R23:U26 AI23:AL26 AZ23:BC26 BQ23:BT26 CH23:CK26" name="Диапазон5_1_1"/>
    <protectedRange sqref="M28:P29 AD28:AG29 AU28:AX29 BL28:BO29 CC28:CF29" name="Диапазон5_1_2"/>
  </protectedRanges>
  <mergeCells count="21">
    <mergeCell ref="B2:C3"/>
    <mergeCell ref="L4:P4"/>
    <mergeCell ref="F4:F5"/>
    <mergeCell ref="Q4:U4"/>
    <mergeCell ref="G4:K4"/>
    <mergeCell ref="AC4:AG4"/>
    <mergeCell ref="B4:B5"/>
    <mergeCell ref="C4:C5"/>
    <mergeCell ref="D4:D5"/>
    <mergeCell ref="BF4:BJ4"/>
    <mergeCell ref="E4:E5"/>
    <mergeCell ref="X4:AB4"/>
    <mergeCell ref="AH4:AL4"/>
    <mergeCell ref="AO4:AS4"/>
    <mergeCell ref="AT4:AX4"/>
    <mergeCell ref="CG4:CK4"/>
    <mergeCell ref="BK4:BO4"/>
    <mergeCell ref="BP4:BT4"/>
    <mergeCell ref="CB4:CF4"/>
    <mergeCell ref="AY4:BC4"/>
    <mergeCell ref="BW4:CA4"/>
  </mergeCells>
  <printOptions horizontalCentered="1"/>
  <pageMargins left="0.15748031496062992" right="0.15748031496062992" top="0.6" bottom="0.2362204724409449" header="0.5" footer="0.15748031496062992"/>
  <pageSetup fitToWidth="2" horizontalDpi="600" verticalDpi="600" orientation="landscape" paperSize="9" scale="97" r:id="rId1"/>
  <headerFooter alignWithMargins="0">
    <oddHeader>&amp;C&amp;8&amp;P</oddHeader>
    <oddFooter>&amp;L&amp;8&amp;Z     &amp;F     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2">
    <tabColor indexed="11"/>
  </sheetPr>
  <dimension ref="A1:CZ48"/>
  <sheetViews>
    <sheetView showZeros="0" zoomScaleSheetLayoutView="75" zoomScalePageLayoutView="0" workbookViewId="0" topLeftCell="A1">
      <pane xSplit="6" ySplit="6" topLeftCell="BF7" activePane="bottomRight" state="frozen"/>
      <selection pane="topLeft" activeCell="B3" sqref="B3"/>
      <selection pane="topRight" activeCell="B3" sqref="B3"/>
      <selection pane="bottomLeft" activeCell="B3" sqref="B3"/>
      <selection pane="bottomRight" activeCell="BN36" sqref="BN36"/>
    </sheetView>
  </sheetViews>
  <sheetFormatPr defaultColWidth="9.140625" defaultRowHeight="11.25"/>
  <cols>
    <col min="1" max="1" width="0.9921875" style="280" customWidth="1"/>
    <col min="2" max="2" width="6.57421875" style="33" customWidth="1"/>
    <col min="3" max="3" width="38.00390625" style="24" customWidth="1"/>
    <col min="4" max="4" width="9.140625" style="24" hidden="1" customWidth="1"/>
    <col min="5" max="5" width="6.28125" style="24" customWidth="1"/>
    <col min="6" max="6" width="11.8515625" style="24" hidden="1" customWidth="1"/>
    <col min="7" max="11" width="7.140625" style="70" customWidth="1"/>
    <col min="12" max="16" width="7.140625" style="86" customWidth="1"/>
    <col min="17" max="21" width="7.140625" style="70" customWidth="1"/>
    <col min="22" max="23" width="0.9921875" style="280" customWidth="1"/>
    <col min="24" max="28" width="7.421875" style="70" customWidth="1"/>
    <col min="29" max="33" width="7.421875" style="86" customWidth="1"/>
    <col min="34" max="38" width="7.421875" style="70" customWidth="1"/>
    <col min="39" max="40" width="0.9921875" style="280" customWidth="1"/>
    <col min="41" max="45" width="7.140625" style="70" customWidth="1"/>
    <col min="46" max="50" width="7.140625" style="86" customWidth="1"/>
    <col min="51" max="55" width="7.140625" style="70" customWidth="1"/>
    <col min="56" max="57" width="0.9921875" style="280" customWidth="1"/>
    <col min="58" max="62" width="7.140625" style="70" customWidth="1"/>
    <col min="63" max="67" width="7.140625" style="86" customWidth="1"/>
    <col min="68" max="72" width="7.140625" style="70" customWidth="1"/>
    <col min="73" max="74" width="0.9921875" style="280" customWidth="1"/>
    <col min="75" max="79" width="7.57421875" style="70" customWidth="1"/>
    <col min="80" max="84" width="7.57421875" style="86" customWidth="1"/>
    <col min="85" max="89" width="7.57421875" style="70" customWidth="1"/>
    <col min="90" max="90" width="0.9921875" style="280" customWidth="1"/>
    <col min="91" max="16384" width="9.140625" style="23" customWidth="1"/>
  </cols>
  <sheetData>
    <row r="1" spans="1:90" s="64" customFormat="1" ht="12.75">
      <c r="A1" s="382"/>
      <c r="B1" s="439">
        <f>3!B3</f>
        <v>0</v>
      </c>
      <c r="C1" s="22"/>
      <c r="D1" s="3"/>
      <c r="E1" s="3"/>
      <c r="F1" s="3"/>
      <c r="G1" s="565"/>
      <c r="H1" s="565"/>
      <c r="I1" s="565"/>
      <c r="J1" s="565"/>
      <c r="K1" s="565"/>
      <c r="L1" s="383"/>
      <c r="M1" s="383"/>
      <c r="N1" s="383"/>
      <c r="O1" s="383"/>
      <c r="P1" s="821" t="s">
        <v>173</v>
      </c>
      <c r="Q1" s="565"/>
      <c r="R1" s="565"/>
      <c r="S1" s="565"/>
      <c r="T1" s="565"/>
      <c r="U1" s="565"/>
      <c r="V1" s="382"/>
      <c r="W1" s="382"/>
      <c r="X1" s="565"/>
      <c r="Y1" s="565"/>
      <c r="Z1" s="609"/>
      <c r="AA1" s="565"/>
      <c r="AB1" s="565"/>
      <c r="AC1" s="383"/>
      <c r="AD1" s="383"/>
      <c r="AE1" s="609"/>
      <c r="AF1" s="383"/>
      <c r="AG1" s="822" t="s">
        <v>173</v>
      </c>
      <c r="AH1" s="565"/>
      <c r="AI1" s="565"/>
      <c r="AJ1" s="609"/>
      <c r="AK1" s="565"/>
      <c r="AL1" s="565"/>
      <c r="AM1" s="382"/>
      <c r="AN1" s="382"/>
      <c r="AO1" s="565"/>
      <c r="AP1" s="565"/>
      <c r="AQ1" s="609"/>
      <c r="AR1" s="565"/>
      <c r="AS1" s="565"/>
      <c r="AT1" s="383"/>
      <c r="AU1" s="383"/>
      <c r="AV1" s="609"/>
      <c r="AW1" s="383"/>
      <c r="AX1" s="822" t="s">
        <v>173</v>
      </c>
      <c r="AY1" s="565"/>
      <c r="AZ1" s="565"/>
      <c r="BA1" s="609"/>
      <c r="BB1" s="565"/>
      <c r="BC1" s="565"/>
      <c r="BD1" s="382"/>
      <c r="BE1" s="382"/>
      <c r="BF1" s="565"/>
      <c r="BG1" s="565"/>
      <c r="BH1" s="609"/>
      <c r="BI1" s="565"/>
      <c r="BJ1" s="565"/>
      <c r="BK1" s="383"/>
      <c r="BL1" s="383"/>
      <c r="BM1" s="609"/>
      <c r="BN1" s="383"/>
      <c r="BO1" s="822" t="s">
        <v>173</v>
      </c>
      <c r="BP1" s="565"/>
      <c r="BQ1" s="565"/>
      <c r="BR1" s="609"/>
      <c r="BS1" s="565"/>
      <c r="BT1" s="565"/>
      <c r="BU1" s="382"/>
      <c r="BV1" s="382"/>
      <c r="BW1" s="565"/>
      <c r="BX1" s="565"/>
      <c r="BY1" s="609"/>
      <c r="BZ1" s="565"/>
      <c r="CA1" s="565"/>
      <c r="CB1" s="383"/>
      <c r="CC1" s="383"/>
      <c r="CD1" s="609"/>
      <c r="CE1" s="383"/>
      <c r="CF1" s="822" t="s">
        <v>173</v>
      </c>
      <c r="CG1" s="565"/>
      <c r="CH1" s="565"/>
      <c r="CI1" s="609"/>
      <c r="CJ1" s="565"/>
      <c r="CK1" s="565"/>
      <c r="CL1" s="382"/>
    </row>
    <row r="2" spans="2:89" ht="19.5">
      <c r="B2" s="903" t="s">
        <v>584</v>
      </c>
      <c r="C2" s="903"/>
      <c r="D2" s="553"/>
      <c r="E2" s="553"/>
      <c r="F2" s="65"/>
      <c r="G2" s="87"/>
      <c r="H2" s="87"/>
      <c r="I2" s="566"/>
      <c r="J2" s="87"/>
      <c r="K2" s="87"/>
      <c r="L2" s="87"/>
      <c r="M2" s="122"/>
      <c r="N2" s="113"/>
      <c r="O2" s="87"/>
      <c r="P2" s="87"/>
      <c r="Q2" s="87"/>
      <c r="R2" s="87"/>
      <c r="S2" s="566"/>
      <c r="T2" s="87"/>
      <c r="U2" s="87"/>
      <c r="X2" s="87"/>
      <c r="Y2" s="87"/>
      <c r="Z2" s="566"/>
      <c r="AA2" s="87"/>
      <c r="AB2" s="87"/>
      <c r="AC2" s="87"/>
      <c r="AD2" s="87"/>
      <c r="AE2" s="113"/>
      <c r="AF2" s="87"/>
      <c r="AG2" s="87"/>
      <c r="AH2" s="87"/>
      <c r="AI2" s="87"/>
      <c r="AJ2" s="566"/>
      <c r="AK2" s="87"/>
      <c r="AL2" s="87"/>
      <c r="AO2" s="87"/>
      <c r="AP2" s="87"/>
      <c r="AQ2" s="566"/>
      <c r="AR2" s="87"/>
      <c r="AS2" s="87"/>
      <c r="AT2" s="87"/>
      <c r="AU2" s="87"/>
      <c r="AV2" s="113"/>
      <c r="AW2" s="87"/>
      <c r="AX2" s="87"/>
      <c r="AY2" s="87"/>
      <c r="AZ2" s="87"/>
      <c r="BA2" s="566"/>
      <c r="BB2" s="87"/>
      <c r="BC2" s="87"/>
      <c r="BF2" s="87"/>
      <c r="BG2" s="87"/>
      <c r="BH2" s="566"/>
      <c r="BI2" s="87"/>
      <c r="BJ2" s="87"/>
      <c r="BK2" s="87"/>
      <c r="BL2" s="87"/>
      <c r="BM2" s="113"/>
      <c r="BN2" s="87"/>
      <c r="BO2" s="87"/>
      <c r="BP2" s="87"/>
      <c r="BQ2" s="87"/>
      <c r="BR2" s="566"/>
      <c r="BS2" s="87"/>
      <c r="BT2" s="87"/>
      <c r="BW2" s="87"/>
      <c r="BX2" s="87"/>
      <c r="BY2" s="566" t="s">
        <v>357</v>
      </c>
      <c r="BZ2" s="87"/>
      <c r="CA2" s="87"/>
      <c r="CB2" s="87"/>
      <c r="CC2" s="87"/>
      <c r="CD2" s="113"/>
      <c r="CE2" s="87"/>
      <c r="CF2" s="87"/>
      <c r="CG2" s="87"/>
      <c r="CH2" s="87"/>
      <c r="CI2" s="566"/>
      <c r="CJ2" s="87"/>
      <c r="CK2" s="87"/>
    </row>
    <row r="3" spans="2:84" ht="14.25" thickBot="1">
      <c r="B3" s="904"/>
      <c r="C3" s="904"/>
      <c r="D3" s="554"/>
      <c r="E3" s="554"/>
      <c r="N3" s="610"/>
      <c r="P3" s="70" t="s">
        <v>25</v>
      </c>
      <c r="S3" s="610"/>
      <c r="AG3" s="70" t="s">
        <v>25</v>
      </c>
      <c r="AX3" s="70" t="s">
        <v>25</v>
      </c>
      <c r="BO3" s="70" t="s">
        <v>25</v>
      </c>
      <c r="CA3" s="71"/>
      <c r="CF3" s="70" t="s">
        <v>25</v>
      </c>
    </row>
    <row r="4" spans="2:89" ht="11.25" customHeight="1">
      <c r="B4" s="905" t="s">
        <v>41</v>
      </c>
      <c r="C4" s="894" t="s">
        <v>147</v>
      </c>
      <c r="D4" s="899"/>
      <c r="E4" s="901"/>
      <c r="F4" s="907"/>
      <c r="G4" s="896" t="str">
        <f>Заголовок!B18</f>
        <v>2012 факт</v>
      </c>
      <c r="H4" s="897"/>
      <c r="I4" s="897"/>
      <c r="J4" s="897"/>
      <c r="K4" s="898"/>
      <c r="L4" s="896" t="str">
        <f>G4</f>
        <v>2012 факт</v>
      </c>
      <c r="M4" s="897"/>
      <c r="N4" s="897"/>
      <c r="O4" s="897"/>
      <c r="P4" s="898"/>
      <c r="Q4" s="896" t="str">
        <f>L4</f>
        <v>2012 факт</v>
      </c>
      <c r="R4" s="897"/>
      <c r="S4" s="897"/>
      <c r="T4" s="897"/>
      <c r="U4" s="898"/>
      <c r="X4" s="896" t="str">
        <f>Заголовок!C18</f>
        <v>2013 факт</v>
      </c>
      <c r="Y4" s="897"/>
      <c r="Z4" s="897"/>
      <c r="AA4" s="897"/>
      <c r="AB4" s="898"/>
      <c r="AC4" s="896" t="str">
        <f>X4</f>
        <v>2013 факт</v>
      </c>
      <c r="AD4" s="897"/>
      <c r="AE4" s="897"/>
      <c r="AF4" s="897"/>
      <c r="AG4" s="898"/>
      <c r="AH4" s="896" t="str">
        <f>AC4</f>
        <v>2013 факт</v>
      </c>
      <c r="AI4" s="897"/>
      <c r="AJ4" s="897"/>
      <c r="AK4" s="897"/>
      <c r="AL4" s="898"/>
      <c r="AO4" s="896" t="str">
        <f>Заголовок!D18</f>
        <v>2014 факт</v>
      </c>
      <c r="AP4" s="897"/>
      <c r="AQ4" s="897"/>
      <c r="AR4" s="897"/>
      <c r="AS4" s="898"/>
      <c r="AT4" s="896" t="str">
        <f>AO4</f>
        <v>2014 факт</v>
      </c>
      <c r="AU4" s="897"/>
      <c r="AV4" s="897"/>
      <c r="AW4" s="897"/>
      <c r="AX4" s="898"/>
      <c r="AY4" s="896" t="str">
        <f>AT4</f>
        <v>2014 факт</v>
      </c>
      <c r="AZ4" s="897"/>
      <c r="BA4" s="897"/>
      <c r="BB4" s="897"/>
      <c r="BC4" s="898"/>
      <c r="BF4" s="896" t="str">
        <f>Заголовок!F18</f>
        <v>2015 план</v>
      </c>
      <c r="BG4" s="897"/>
      <c r="BH4" s="897"/>
      <c r="BI4" s="897"/>
      <c r="BJ4" s="898"/>
      <c r="BK4" s="896" t="str">
        <f>BF4</f>
        <v>2015 план</v>
      </c>
      <c r="BL4" s="897"/>
      <c r="BM4" s="897"/>
      <c r="BN4" s="897"/>
      <c r="BO4" s="898"/>
      <c r="BP4" s="896" t="str">
        <f>BK4</f>
        <v>2015 план</v>
      </c>
      <c r="BQ4" s="897"/>
      <c r="BR4" s="897"/>
      <c r="BS4" s="897"/>
      <c r="BT4" s="898"/>
      <c r="BW4" s="896" t="str">
        <f>Заголовок!G18</f>
        <v>2016 план</v>
      </c>
      <c r="BX4" s="897"/>
      <c r="BY4" s="897"/>
      <c r="BZ4" s="897"/>
      <c r="CA4" s="898"/>
      <c r="CB4" s="896" t="str">
        <f>BW4</f>
        <v>2016 план</v>
      </c>
      <c r="CC4" s="897"/>
      <c r="CD4" s="897"/>
      <c r="CE4" s="897"/>
      <c r="CF4" s="898"/>
      <c r="CG4" s="896" t="str">
        <f>CB4</f>
        <v>2016 план</v>
      </c>
      <c r="CH4" s="897"/>
      <c r="CI4" s="897"/>
      <c r="CJ4" s="897"/>
      <c r="CK4" s="898"/>
    </row>
    <row r="5" spans="2:89" ht="11.25">
      <c r="B5" s="906"/>
      <c r="C5" s="895"/>
      <c r="D5" s="900"/>
      <c r="E5" s="902"/>
      <c r="F5" s="908"/>
      <c r="G5" s="72" t="s">
        <v>165</v>
      </c>
      <c r="H5" s="73" t="s">
        <v>179</v>
      </c>
      <c r="I5" s="73" t="s">
        <v>167</v>
      </c>
      <c r="J5" s="73" t="s">
        <v>168</v>
      </c>
      <c r="K5" s="74" t="s">
        <v>166</v>
      </c>
      <c r="L5" s="72" t="s">
        <v>165</v>
      </c>
      <c r="M5" s="73" t="s">
        <v>179</v>
      </c>
      <c r="N5" s="73" t="s">
        <v>167</v>
      </c>
      <c r="O5" s="73" t="s">
        <v>168</v>
      </c>
      <c r="P5" s="74" t="s">
        <v>166</v>
      </c>
      <c r="Q5" s="72" t="s">
        <v>165</v>
      </c>
      <c r="R5" s="73" t="s">
        <v>179</v>
      </c>
      <c r="S5" s="73" t="s">
        <v>167</v>
      </c>
      <c r="T5" s="73" t="s">
        <v>168</v>
      </c>
      <c r="U5" s="74" t="s">
        <v>166</v>
      </c>
      <c r="X5" s="72" t="s">
        <v>165</v>
      </c>
      <c r="Y5" s="73" t="s">
        <v>179</v>
      </c>
      <c r="Z5" s="73" t="s">
        <v>167</v>
      </c>
      <c r="AA5" s="73" t="s">
        <v>168</v>
      </c>
      <c r="AB5" s="74" t="s">
        <v>166</v>
      </c>
      <c r="AC5" s="72" t="s">
        <v>165</v>
      </c>
      <c r="AD5" s="73" t="s">
        <v>179</v>
      </c>
      <c r="AE5" s="73" t="s">
        <v>167</v>
      </c>
      <c r="AF5" s="73" t="s">
        <v>168</v>
      </c>
      <c r="AG5" s="74" t="s">
        <v>166</v>
      </c>
      <c r="AH5" s="72" t="s">
        <v>165</v>
      </c>
      <c r="AI5" s="73" t="s">
        <v>179</v>
      </c>
      <c r="AJ5" s="73" t="s">
        <v>167</v>
      </c>
      <c r="AK5" s="73" t="s">
        <v>168</v>
      </c>
      <c r="AL5" s="74" t="s">
        <v>166</v>
      </c>
      <c r="AO5" s="72" t="s">
        <v>165</v>
      </c>
      <c r="AP5" s="73" t="s">
        <v>179</v>
      </c>
      <c r="AQ5" s="73" t="s">
        <v>167</v>
      </c>
      <c r="AR5" s="73" t="s">
        <v>168</v>
      </c>
      <c r="AS5" s="74" t="s">
        <v>166</v>
      </c>
      <c r="AT5" s="72" t="s">
        <v>165</v>
      </c>
      <c r="AU5" s="73" t="s">
        <v>179</v>
      </c>
      <c r="AV5" s="73" t="s">
        <v>167</v>
      </c>
      <c r="AW5" s="73" t="s">
        <v>168</v>
      </c>
      <c r="AX5" s="74" t="s">
        <v>166</v>
      </c>
      <c r="AY5" s="72" t="s">
        <v>165</v>
      </c>
      <c r="AZ5" s="73" t="s">
        <v>179</v>
      </c>
      <c r="BA5" s="73" t="s">
        <v>167</v>
      </c>
      <c r="BB5" s="73" t="s">
        <v>168</v>
      </c>
      <c r="BC5" s="74" t="s">
        <v>166</v>
      </c>
      <c r="BF5" s="72" t="s">
        <v>165</v>
      </c>
      <c r="BG5" s="73" t="s">
        <v>179</v>
      </c>
      <c r="BH5" s="73" t="s">
        <v>167</v>
      </c>
      <c r="BI5" s="73" t="s">
        <v>168</v>
      </c>
      <c r="BJ5" s="74" t="s">
        <v>166</v>
      </c>
      <c r="BK5" s="72" t="s">
        <v>165</v>
      </c>
      <c r="BL5" s="73" t="s">
        <v>179</v>
      </c>
      <c r="BM5" s="73" t="s">
        <v>167</v>
      </c>
      <c r="BN5" s="73" t="s">
        <v>168</v>
      </c>
      <c r="BO5" s="74" t="s">
        <v>166</v>
      </c>
      <c r="BP5" s="72" t="s">
        <v>165</v>
      </c>
      <c r="BQ5" s="73" t="s">
        <v>179</v>
      </c>
      <c r="BR5" s="73" t="s">
        <v>167</v>
      </c>
      <c r="BS5" s="73" t="s">
        <v>168</v>
      </c>
      <c r="BT5" s="74" t="s">
        <v>166</v>
      </c>
      <c r="BW5" s="72" t="s">
        <v>165</v>
      </c>
      <c r="BX5" s="73" t="s">
        <v>179</v>
      </c>
      <c r="BY5" s="73" t="s">
        <v>167</v>
      </c>
      <c r="BZ5" s="73" t="s">
        <v>168</v>
      </c>
      <c r="CA5" s="74" t="s">
        <v>166</v>
      </c>
      <c r="CB5" s="72" t="s">
        <v>165</v>
      </c>
      <c r="CC5" s="73" t="s">
        <v>179</v>
      </c>
      <c r="CD5" s="73" t="s">
        <v>167</v>
      </c>
      <c r="CE5" s="73" t="s">
        <v>168</v>
      </c>
      <c r="CF5" s="74" t="s">
        <v>166</v>
      </c>
      <c r="CG5" s="72" t="s">
        <v>165</v>
      </c>
      <c r="CH5" s="73" t="s">
        <v>179</v>
      </c>
      <c r="CI5" s="73" t="s">
        <v>167</v>
      </c>
      <c r="CJ5" s="73" t="s">
        <v>168</v>
      </c>
      <c r="CK5" s="74" t="s">
        <v>166</v>
      </c>
    </row>
    <row r="6" spans="1:89" ht="12" thickBot="1">
      <c r="A6" s="313"/>
      <c r="B6" s="34">
        <v>1</v>
      </c>
      <c r="C6" s="35">
        <v>2</v>
      </c>
      <c r="D6" s="36"/>
      <c r="E6" s="37"/>
      <c r="F6" s="38"/>
      <c r="G6" s="75">
        <v>18</v>
      </c>
      <c r="H6" s="76">
        <v>19</v>
      </c>
      <c r="I6" s="76">
        <v>20</v>
      </c>
      <c r="J6" s="76">
        <v>21</v>
      </c>
      <c r="K6" s="77">
        <v>22</v>
      </c>
      <c r="L6" s="75">
        <v>28</v>
      </c>
      <c r="M6" s="76">
        <v>29</v>
      </c>
      <c r="N6" s="76">
        <v>30</v>
      </c>
      <c r="O6" s="76">
        <v>31</v>
      </c>
      <c r="P6" s="77">
        <v>32</v>
      </c>
      <c r="Q6" s="75">
        <v>33</v>
      </c>
      <c r="R6" s="76">
        <v>34</v>
      </c>
      <c r="S6" s="76">
        <v>35</v>
      </c>
      <c r="T6" s="76">
        <v>36</v>
      </c>
      <c r="U6" s="77">
        <v>37</v>
      </c>
      <c r="X6" s="75">
        <v>18</v>
      </c>
      <c r="Y6" s="76">
        <v>19</v>
      </c>
      <c r="Z6" s="76">
        <v>20</v>
      </c>
      <c r="AA6" s="76">
        <v>21</v>
      </c>
      <c r="AB6" s="77">
        <v>22</v>
      </c>
      <c r="AC6" s="75">
        <v>28</v>
      </c>
      <c r="AD6" s="76">
        <v>29</v>
      </c>
      <c r="AE6" s="76">
        <v>30</v>
      </c>
      <c r="AF6" s="76">
        <v>31</v>
      </c>
      <c r="AG6" s="77">
        <v>32</v>
      </c>
      <c r="AH6" s="75">
        <v>33</v>
      </c>
      <c r="AI6" s="76">
        <v>34</v>
      </c>
      <c r="AJ6" s="76">
        <v>35</v>
      </c>
      <c r="AK6" s="76">
        <v>36</v>
      </c>
      <c r="AL6" s="77">
        <v>37</v>
      </c>
      <c r="AO6" s="75">
        <v>18</v>
      </c>
      <c r="AP6" s="76">
        <v>19</v>
      </c>
      <c r="AQ6" s="76">
        <v>20</v>
      </c>
      <c r="AR6" s="76">
        <v>21</v>
      </c>
      <c r="AS6" s="77">
        <v>22</v>
      </c>
      <c r="AT6" s="75">
        <v>28</v>
      </c>
      <c r="AU6" s="76">
        <v>29</v>
      </c>
      <c r="AV6" s="76">
        <v>30</v>
      </c>
      <c r="AW6" s="76">
        <v>31</v>
      </c>
      <c r="AX6" s="77">
        <v>32</v>
      </c>
      <c r="AY6" s="75">
        <v>33</v>
      </c>
      <c r="AZ6" s="76">
        <v>34</v>
      </c>
      <c r="BA6" s="76">
        <v>35</v>
      </c>
      <c r="BB6" s="76">
        <v>36</v>
      </c>
      <c r="BC6" s="77">
        <v>37</v>
      </c>
      <c r="BF6" s="75">
        <v>18</v>
      </c>
      <c r="BG6" s="76">
        <v>19</v>
      </c>
      <c r="BH6" s="76">
        <v>20</v>
      </c>
      <c r="BI6" s="76">
        <v>21</v>
      </c>
      <c r="BJ6" s="77">
        <v>22</v>
      </c>
      <c r="BK6" s="75">
        <v>28</v>
      </c>
      <c r="BL6" s="76">
        <v>29</v>
      </c>
      <c r="BM6" s="76">
        <v>30</v>
      </c>
      <c r="BN6" s="76">
        <v>31</v>
      </c>
      <c r="BO6" s="77">
        <v>32</v>
      </c>
      <c r="BP6" s="75">
        <v>33</v>
      </c>
      <c r="BQ6" s="76">
        <v>34</v>
      </c>
      <c r="BR6" s="76">
        <v>35</v>
      </c>
      <c r="BS6" s="76">
        <v>36</v>
      </c>
      <c r="BT6" s="77">
        <v>37</v>
      </c>
      <c r="BW6" s="75">
        <v>23</v>
      </c>
      <c r="BX6" s="76">
        <v>24</v>
      </c>
      <c r="BY6" s="76">
        <v>25</v>
      </c>
      <c r="BZ6" s="76">
        <v>26</v>
      </c>
      <c r="CA6" s="77">
        <v>27</v>
      </c>
      <c r="CB6" s="75">
        <v>28</v>
      </c>
      <c r="CC6" s="76">
        <v>29</v>
      </c>
      <c r="CD6" s="76">
        <v>30</v>
      </c>
      <c r="CE6" s="76">
        <v>31</v>
      </c>
      <c r="CF6" s="77">
        <v>32</v>
      </c>
      <c r="CG6" s="75">
        <v>33</v>
      </c>
      <c r="CH6" s="76">
        <v>34</v>
      </c>
      <c r="CI6" s="76">
        <v>35</v>
      </c>
      <c r="CJ6" s="76">
        <v>36</v>
      </c>
      <c r="CK6" s="77">
        <v>37</v>
      </c>
    </row>
    <row r="7" spans="2:92" ht="11.25" customHeight="1">
      <c r="B7" s="39" t="s">
        <v>156</v>
      </c>
      <c r="C7" s="40" t="s">
        <v>19</v>
      </c>
      <c r="D7" s="41" t="s">
        <v>249</v>
      </c>
      <c r="E7" s="42" t="s">
        <v>294</v>
      </c>
      <c r="F7" s="43" t="s">
        <v>295</v>
      </c>
      <c r="G7" s="78">
        <f>G8+G14+G15+G16</f>
        <v>0</v>
      </c>
      <c r="H7" s="79">
        <f aca="true" t="shared" si="0" ref="H7:P7">H8+H14+H15+H16</f>
        <v>0</v>
      </c>
      <c r="I7" s="79">
        <f t="shared" si="0"/>
        <v>0</v>
      </c>
      <c r="J7" s="79">
        <f t="shared" si="0"/>
        <v>0</v>
      </c>
      <c r="K7" s="80">
        <f t="shared" si="0"/>
        <v>0</v>
      </c>
      <c r="L7" s="78">
        <f t="shared" si="0"/>
        <v>0</v>
      </c>
      <c r="M7" s="79">
        <f t="shared" si="0"/>
        <v>0</v>
      </c>
      <c r="N7" s="79">
        <f t="shared" si="0"/>
        <v>0</v>
      </c>
      <c r="O7" s="79">
        <f t="shared" si="0"/>
        <v>0</v>
      </c>
      <c r="P7" s="80">
        <f t="shared" si="0"/>
        <v>0</v>
      </c>
      <c r="Q7" s="78">
        <f>Q8+Q14+Q15+Q16</f>
        <v>0</v>
      </c>
      <c r="R7" s="79">
        <f>R8+R14+R15+R16</f>
        <v>0</v>
      </c>
      <c r="S7" s="79">
        <f>S8+S14+S15+S16</f>
        <v>0</v>
      </c>
      <c r="T7" s="79">
        <f>T8+T14+T15+T16</f>
        <v>0</v>
      </c>
      <c r="U7" s="80">
        <f>U8+U14+U15+U16</f>
        <v>0</v>
      </c>
      <c r="V7" s="313"/>
      <c r="W7" s="313"/>
      <c r="X7" s="78">
        <f aca="true" t="shared" si="1" ref="X7:AL7">X8+X14+X15+X16</f>
        <v>0</v>
      </c>
      <c r="Y7" s="79">
        <f t="shared" si="1"/>
        <v>0</v>
      </c>
      <c r="Z7" s="79">
        <f t="shared" si="1"/>
        <v>0</v>
      </c>
      <c r="AA7" s="79">
        <f t="shared" si="1"/>
        <v>0</v>
      </c>
      <c r="AB7" s="80">
        <f t="shared" si="1"/>
        <v>0</v>
      </c>
      <c r="AC7" s="78">
        <f t="shared" si="1"/>
        <v>0</v>
      </c>
      <c r="AD7" s="79">
        <f t="shared" si="1"/>
        <v>0</v>
      </c>
      <c r="AE7" s="79">
        <f t="shared" si="1"/>
        <v>0</v>
      </c>
      <c r="AF7" s="79">
        <f t="shared" si="1"/>
        <v>0</v>
      </c>
      <c r="AG7" s="80">
        <f t="shared" si="1"/>
        <v>0</v>
      </c>
      <c r="AH7" s="78">
        <f t="shared" si="1"/>
        <v>0</v>
      </c>
      <c r="AI7" s="79">
        <f t="shared" si="1"/>
        <v>0</v>
      </c>
      <c r="AJ7" s="79">
        <f t="shared" si="1"/>
        <v>0</v>
      </c>
      <c r="AK7" s="79">
        <f t="shared" si="1"/>
        <v>0</v>
      </c>
      <c r="AL7" s="80">
        <f t="shared" si="1"/>
        <v>0</v>
      </c>
      <c r="AM7" s="313"/>
      <c r="AN7" s="313"/>
      <c r="AO7" s="78">
        <f aca="true" t="shared" si="2" ref="AO7:BC7">AO8+AO14+AO15+AO16</f>
        <v>0</v>
      </c>
      <c r="AP7" s="79">
        <f t="shared" si="2"/>
        <v>0</v>
      </c>
      <c r="AQ7" s="79">
        <f t="shared" si="2"/>
        <v>0</v>
      </c>
      <c r="AR7" s="79">
        <f t="shared" si="2"/>
        <v>0</v>
      </c>
      <c r="AS7" s="80">
        <f t="shared" si="2"/>
        <v>0</v>
      </c>
      <c r="AT7" s="78">
        <f t="shared" si="2"/>
        <v>0</v>
      </c>
      <c r="AU7" s="79">
        <f t="shared" si="2"/>
        <v>0</v>
      </c>
      <c r="AV7" s="79">
        <f t="shared" si="2"/>
        <v>0</v>
      </c>
      <c r="AW7" s="79">
        <f t="shared" si="2"/>
        <v>0</v>
      </c>
      <c r="AX7" s="80">
        <f t="shared" si="2"/>
        <v>0</v>
      </c>
      <c r="AY7" s="78">
        <f t="shared" si="2"/>
        <v>0</v>
      </c>
      <c r="AZ7" s="79">
        <f t="shared" si="2"/>
        <v>0</v>
      </c>
      <c r="BA7" s="79">
        <f t="shared" si="2"/>
        <v>0</v>
      </c>
      <c r="BB7" s="79">
        <f t="shared" si="2"/>
        <v>0</v>
      </c>
      <c r="BC7" s="80">
        <f t="shared" si="2"/>
        <v>0</v>
      </c>
      <c r="BD7" s="313"/>
      <c r="BE7" s="313"/>
      <c r="BF7" s="78">
        <f aca="true" t="shared" si="3" ref="BF7:BT7">BF8+BF14+BF15+BF16</f>
        <v>0</v>
      </c>
      <c r="BG7" s="79">
        <f t="shared" si="3"/>
        <v>0</v>
      </c>
      <c r="BH7" s="79">
        <f t="shared" si="3"/>
        <v>0</v>
      </c>
      <c r="BI7" s="79">
        <f t="shared" si="3"/>
        <v>0</v>
      </c>
      <c r="BJ7" s="80">
        <f t="shared" si="3"/>
        <v>0</v>
      </c>
      <c r="BK7" s="78">
        <f t="shared" si="3"/>
        <v>0</v>
      </c>
      <c r="BL7" s="79">
        <f t="shared" si="3"/>
        <v>0</v>
      </c>
      <c r="BM7" s="79">
        <f t="shared" si="3"/>
        <v>0</v>
      </c>
      <c r="BN7" s="79">
        <f t="shared" si="3"/>
        <v>0</v>
      </c>
      <c r="BO7" s="80">
        <f t="shared" si="3"/>
        <v>0</v>
      </c>
      <c r="BP7" s="78">
        <f t="shared" si="3"/>
        <v>0</v>
      </c>
      <c r="BQ7" s="79">
        <f t="shared" si="3"/>
        <v>0</v>
      </c>
      <c r="BR7" s="79">
        <f t="shared" si="3"/>
        <v>0</v>
      </c>
      <c r="BS7" s="79">
        <f t="shared" si="3"/>
        <v>0</v>
      </c>
      <c r="BT7" s="80">
        <f t="shared" si="3"/>
        <v>0</v>
      </c>
      <c r="BU7" s="313"/>
      <c r="BV7" s="313"/>
      <c r="BW7" s="78">
        <f aca="true" t="shared" si="4" ref="BW7:CK7">BW8+BW14+BW15+BW16</f>
        <v>0</v>
      </c>
      <c r="BX7" s="79">
        <f t="shared" si="4"/>
        <v>0</v>
      </c>
      <c r="BY7" s="79">
        <f t="shared" si="4"/>
        <v>0</v>
      </c>
      <c r="BZ7" s="79">
        <f t="shared" si="4"/>
        <v>0</v>
      </c>
      <c r="CA7" s="80">
        <f t="shared" si="4"/>
        <v>0</v>
      </c>
      <c r="CB7" s="78">
        <f t="shared" si="4"/>
        <v>0</v>
      </c>
      <c r="CC7" s="79">
        <f t="shared" si="4"/>
        <v>0</v>
      </c>
      <c r="CD7" s="79">
        <f t="shared" si="4"/>
        <v>0</v>
      </c>
      <c r="CE7" s="79">
        <f t="shared" si="4"/>
        <v>0</v>
      </c>
      <c r="CF7" s="80">
        <f t="shared" si="4"/>
        <v>0</v>
      </c>
      <c r="CG7" s="78">
        <f t="shared" si="4"/>
        <v>0</v>
      </c>
      <c r="CH7" s="79">
        <f t="shared" si="4"/>
        <v>0</v>
      </c>
      <c r="CI7" s="79">
        <f t="shared" si="4"/>
        <v>0</v>
      </c>
      <c r="CJ7" s="79">
        <f t="shared" si="4"/>
        <v>0</v>
      </c>
      <c r="CK7" s="80">
        <f t="shared" si="4"/>
        <v>0</v>
      </c>
      <c r="CL7" s="313"/>
      <c r="CM7" s="70"/>
      <c r="CN7" s="70"/>
    </row>
    <row r="8" spans="2:90" ht="11.25" customHeight="1">
      <c r="B8" s="44" t="s">
        <v>60</v>
      </c>
      <c r="C8" s="45" t="s">
        <v>15</v>
      </c>
      <c r="D8" s="46" t="s">
        <v>250</v>
      </c>
      <c r="E8" s="47" t="s">
        <v>294</v>
      </c>
      <c r="F8" s="48" t="s">
        <v>296</v>
      </c>
      <c r="G8" s="81">
        <f>H10+I10+J10+K10</f>
        <v>0</v>
      </c>
      <c r="H8" s="82">
        <f>H10+H11+H12+H13</f>
        <v>0</v>
      </c>
      <c r="I8" s="82">
        <f>I10+I11+I12+I13</f>
        <v>0</v>
      </c>
      <c r="J8" s="82">
        <f>J10+J11+J12+J13</f>
        <v>0</v>
      </c>
      <c r="K8" s="83">
        <f>K10+K11+K12+K13</f>
        <v>0</v>
      </c>
      <c r="L8" s="81">
        <f>M10+N10+O10+P10</f>
        <v>0</v>
      </c>
      <c r="M8" s="82">
        <f>M10+M11+M12+M13</f>
        <v>0</v>
      </c>
      <c r="N8" s="82">
        <f>N10+N11+N12+N13</f>
        <v>0</v>
      </c>
      <c r="O8" s="82">
        <f>O10+O11+O12+O13</f>
        <v>0</v>
      </c>
      <c r="P8" s="83">
        <f>P10+P11+P12+P13</f>
        <v>0</v>
      </c>
      <c r="Q8" s="81">
        <f>R10+S10+T10+U10</f>
        <v>0</v>
      </c>
      <c r="R8" s="82">
        <f>R10+R11+R12+R13</f>
        <v>0</v>
      </c>
      <c r="S8" s="82">
        <f>S10+S11+S12+S13</f>
        <v>0</v>
      </c>
      <c r="T8" s="82">
        <f>T10+T11+T12+T13</f>
        <v>0</v>
      </c>
      <c r="U8" s="83">
        <f>U10+U11+U12+U13</f>
        <v>0</v>
      </c>
      <c r="V8" s="313"/>
      <c r="W8" s="313"/>
      <c r="X8" s="81">
        <f>Y10+Z10+AA10+AB10</f>
        <v>0</v>
      </c>
      <c r="Y8" s="82">
        <f>Y10+Y11+Y12+Y13</f>
        <v>0</v>
      </c>
      <c r="Z8" s="82">
        <f>Z10+Z11+Z12+Z13</f>
        <v>0</v>
      </c>
      <c r="AA8" s="82">
        <f>AA10+AA11+AA12+AA13</f>
        <v>0</v>
      </c>
      <c r="AB8" s="83">
        <f>AB10+AB11+AB12+AB13</f>
        <v>0</v>
      </c>
      <c r="AC8" s="81">
        <f>AD10+AE10+AF10+AG10</f>
        <v>0</v>
      </c>
      <c r="AD8" s="82">
        <f>AD10+AD11+AD12+AD13</f>
        <v>0</v>
      </c>
      <c r="AE8" s="82">
        <f>AE10+AE11+AE12+AE13</f>
        <v>0</v>
      </c>
      <c r="AF8" s="82">
        <f>AF10+AF11+AF12+AF13</f>
        <v>0</v>
      </c>
      <c r="AG8" s="83">
        <f>AG10+AG11+AG12+AG13</f>
        <v>0</v>
      </c>
      <c r="AH8" s="81">
        <f>AI10+AJ10+AK10+AL10</f>
        <v>0</v>
      </c>
      <c r="AI8" s="82">
        <f>AI10+AI11+AI12+AI13</f>
        <v>0</v>
      </c>
      <c r="AJ8" s="82">
        <f>AJ10+AJ11+AJ12+AJ13</f>
        <v>0</v>
      </c>
      <c r="AK8" s="82">
        <f>AK10+AK11+AK12+AK13</f>
        <v>0</v>
      </c>
      <c r="AL8" s="83">
        <f>AL10+AL11+AL12+AL13</f>
        <v>0</v>
      </c>
      <c r="AM8" s="313"/>
      <c r="AN8" s="313"/>
      <c r="AO8" s="81">
        <f>AP10+AQ10+AR10+AS10</f>
        <v>0</v>
      </c>
      <c r="AP8" s="82">
        <f>AP10+AP11+AP12+AP13</f>
        <v>0</v>
      </c>
      <c r="AQ8" s="82">
        <f>AQ10+AQ11+AQ12+AQ13</f>
        <v>0</v>
      </c>
      <c r="AR8" s="82">
        <f>AR10+AR11+AR12+AR13</f>
        <v>0</v>
      </c>
      <c r="AS8" s="83">
        <f>AS10+AS11+AS12+AS13</f>
        <v>0</v>
      </c>
      <c r="AT8" s="81">
        <f>AU10+AV10+AW10+AX10</f>
        <v>0</v>
      </c>
      <c r="AU8" s="82">
        <f>AU10+AU11+AU12+AU13</f>
        <v>0</v>
      </c>
      <c r="AV8" s="82">
        <f>AV10+AV11+AV12+AV13</f>
        <v>0</v>
      </c>
      <c r="AW8" s="82">
        <f>AW10+AW11+AW12+AW13</f>
        <v>0</v>
      </c>
      <c r="AX8" s="83">
        <f>AX10+AX11+AX12+AX13</f>
        <v>0</v>
      </c>
      <c r="AY8" s="81">
        <f>AZ10+BA10+BB10+BC10</f>
        <v>0</v>
      </c>
      <c r="AZ8" s="82">
        <f>AZ10+AZ11+AZ12+AZ13</f>
        <v>0</v>
      </c>
      <c r="BA8" s="82">
        <f>BA10+BA11+BA12+BA13</f>
        <v>0</v>
      </c>
      <c r="BB8" s="82">
        <f>BB10+BB11+BB12+BB13</f>
        <v>0</v>
      </c>
      <c r="BC8" s="83">
        <f>BC10+BC11+BC12+BC13</f>
        <v>0</v>
      </c>
      <c r="BD8" s="313"/>
      <c r="BE8" s="313"/>
      <c r="BF8" s="81">
        <f>BG10+BH10+BI10+BJ10</f>
        <v>0</v>
      </c>
      <c r="BG8" s="82">
        <f>BG10+BG11+BG12+BG13</f>
        <v>0</v>
      </c>
      <c r="BH8" s="82">
        <f>BH10+BH11+BH12+BH13</f>
        <v>0</v>
      </c>
      <c r="BI8" s="82">
        <f>BI10+BI11+BI12+BI13</f>
        <v>0</v>
      </c>
      <c r="BJ8" s="83">
        <f>BJ10+BJ11+BJ12+BJ13</f>
        <v>0</v>
      </c>
      <c r="BK8" s="81">
        <f>BL10+BM10+BN10+BO10</f>
        <v>0</v>
      </c>
      <c r="BL8" s="82">
        <f>BL10+BL11+BL12+BL13</f>
        <v>0</v>
      </c>
      <c r="BM8" s="82">
        <f>BM10+BM11+BM12+BM13</f>
        <v>0</v>
      </c>
      <c r="BN8" s="82">
        <f>BN10+BN11+BN12+BN13</f>
        <v>0</v>
      </c>
      <c r="BO8" s="83">
        <f>BO10+BO11+BO12+BO13</f>
        <v>0</v>
      </c>
      <c r="BP8" s="81">
        <f>BQ10+BR10+BS10+BT10</f>
        <v>0</v>
      </c>
      <c r="BQ8" s="82">
        <f>BQ10+BQ11+BQ12+BQ13</f>
        <v>0</v>
      </c>
      <c r="BR8" s="82">
        <f>BR10+BR11+BR12+BR13</f>
        <v>0</v>
      </c>
      <c r="BS8" s="82">
        <f>BS10+BS11+BS12+BS13</f>
        <v>0</v>
      </c>
      <c r="BT8" s="83">
        <f>BT10+BT11+BT12+BT13</f>
        <v>0</v>
      </c>
      <c r="BU8" s="313"/>
      <c r="BV8" s="313"/>
      <c r="BW8" s="81">
        <f>BX10+BY10+BZ10+CA10</f>
        <v>0</v>
      </c>
      <c r="BX8" s="82">
        <f>BX10+BX11+BX12+BX13</f>
        <v>0</v>
      </c>
      <c r="BY8" s="82">
        <f>BY10+BY11+BY12+BY13</f>
        <v>0</v>
      </c>
      <c r="BZ8" s="82">
        <f>BZ10+BZ11+BZ12+BZ13</f>
        <v>0</v>
      </c>
      <c r="CA8" s="83">
        <f>CA10+CA11+CA12+CA13</f>
        <v>0</v>
      </c>
      <c r="CB8" s="81">
        <f>CC10+CD10+CE10+CF10</f>
        <v>0</v>
      </c>
      <c r="CC8" s="82">
        <f>CC10+CC11+CC12+CC13</f>
        <v>0</v>
      </c>
      <c r="CD8" s="82">
        <f>CD10+CD11+CD12+CD13</f>
        <v>0</v>
      </c>
      <c r="CE8" s="82">
        <f>CE10+CE11+CE12+CE13</f>
        <v>0</v>
      </c>
      <c r="CF8" s="83">
        <f>CF10+CF11+CF12+CF13</f>
        <v>0</v>
      </c>
      <c r="CG8" s="81">
        <f>CH10+CI10+CJ10+CK10</f>
        <v>0</v>
      </c>
      <c r="CH8" s="82">
        <f>CH10+CH11+CH12+CH13</f>
        <v>0</v>
      </c>
      <c r="CI8" s="82">
        <f>CI10+CI11+CI12+CI13</f>
        <v>0</v>
      </c>
      <c r="CJ8" s="82">
        <f>CJ10+CJ11+CJ12+CJ13</f>
        <v>0</v>
      </c>
      <c r="CK8" s="83">
        <f>CK10+CK11+CK12+CK13</f>
        <v>0</v>
      </c>
      <c r="CL8" s="313"/>
    </row>
    <row r="9" spans="2:90" ht="12.75">
      <c r="B9" s="44"/>
      <c r="C9" s="45" t="s">
        <v>106</v>
      </c>
      <c r="D9" s="46"/>
      <c r="E9" s="47"/>
      <c r="F9" s="48"/>
      <c r="G9" s="314"/>
      <c r="H9" s="315"/>
      <c r="I9" s="315"/>
      <c r="J9" s="315"/>
      <c r="K9" s="316"/>
      <c r="L9" s="88"/>
      <c r="M9" s="89"/>
      <c r="N9" s="89"/>
      <c r="O9" s="89"/>
      <c r="P9" s="90"/>
      <c r="Q9" s="88"/>
      <c r="R9" s="89"/>
      <c r="S9" s="89"/>
      <c r="T9" s="89"/>
      <c r="U9" s="90"/>
      <c r="V9" s="313"/>
      <c r="W9" s="313"/>
      <c r="X9" s="314"/>
      <c r="Y9" s="315"/>
      <c r="Z9" s="315"/>
      <c r="AA9" s="315"/>
      <c r="AB9" s="316"/>
      <c r="AC9" s="314"/>
      <c r="AD9" s="315"/>
      <c r="AE9" s="315"/>
      <c r="AF9" s="315"/>
      <c r="AG9" s="316"/>
      <c r="AH9" s="314"/>
      <c r="AI9" s="315"/>
      <c r="AJ9" s="315"/>
      <c r="AK9" s="315"/>
      <c r="AL9" s="316"/>
      <c r="AM9" s="313"/>
      <c r="AN9" s="313"/>
      <c r="AO9" s="314"/>
      <c r="AP9" s="315"/>
      <c r="AQ9" s="315"/>
      <c r="AR9" s="315"/>
      <c r="AS9" s="316"/>
      <c r="AT9" s="314"/>
      <c r="AU9" s="315"/>
      <c r="AV9" s="315"/>
      <c r="AW9" s="315"/>
      <c r="AX9" s="316"/>
      <c r="AY9" s="314"/>
      <c r="AZ9" s="315"/>
      <c r="BA9" s="315"/>
      <c r="BB9" s="315"/>
      <c r="BC9" s="316"/>
      <c r="BD9" s="313"/>
      <c r="BE9" s="313"/>
      <c r="BF9" s="314"/>
      <c r="BG9" s="315"/>
      <c r="BH9" s="315"/>
      <c r="BI9" s="315"/>
      <c r="BJ9" s="316"/>
      <c r="BK9" s="314"/>
      <c r="BL9" s="315"/>
      <c r="BM9" s="315"/>
      <c r="BN9" s="315"/>
      <c r="BO9" s="316"/>
      <c r="BP9" s="314"/>
      <c r="BQ9" s="315"/>
      <c r="BR9" s="315"/>
      <c r="BS9" s="315"/>
      <c r="BT9" s="316"/>
      <c r="BU9" s="313"/>
      <c r="BV9" s="313"/>
      <c r="BW9" s="314"/>
      <c r="BX9" s="315"/>
      <c r="BY9" s="315"/>
      <c r="BZ9" s="315"/>
      <c r="CA9" s="316"/>
      <c r="CB9" s="314"/>
      <c r="CC9" s="315"/>
      <c r="CD9" s="315"/>
      <c r="CE9" s="315"/>
      <c r="CF9" s="316"/>
      <c r="CG9" s="314"/>
      <c r="CH9" s="315"/>
      <c r="CI9" s="315"/>
      <c r="CJ9" s="315"/>
      <c r="CK9" s="316"/>
      <c r="CL9" s="313"/>
    </row>
    <row r="10" spans="2:90" ht="11.25" customHeight="1">
      <c r="B10" s="44"/>
      <c r="C10" s="45" t="s">
        <v>206</v>
      </c>
      <c r="D10" s="46" t="s">
        <v>264</v>
      </c>
      <c r="E10" s="47" t="s">
        <v>294</v>
      </c>
      <c r="F10" s="48" t="s">
        <v>297</v>
      </c>
      <c r="G10" s="314"/>
      <c r="H10" s="157"/>
      <c r="I10" s="157"/>
      <c r="J10" s="157"/>
      <c r="K10" s="158"/>
      <c r="L10" s="91"/>
      <c r="M10" s="157"/>
      <c r="N10" s="157"/>
      <c r="O10" s="157"/>
      <c r="P10" s="158"/>
      <c r="Q10" s="91"/>
      <c r="R10" s="157"/>
      <c r="S10" s="157"/>
      <c r="T10" s="157"/>
      <c r="U10" s="158"/>
      <c r="V10" s="313"/>
      <c r="W10" s="313"/>
      <c r="X10" s="314"/>
      <c r="Y10" s="157"/>
      <c r="Z10" s="157"/>
      <c r="AA10" s="157"/>
      <c r="AB10" s="158"/>
      <c r="AC10" s="314"/>
      <c r="AD10" s="157"/>
      <c r="AE10" s="157"/>
      <c r="AF10" s="157"/>
      <c r="AG10" s="158">
        <v>0</v>
      </c>
      <c r="AH10" s="314"/>
      <c r="AI10" s="157"/>
      <c r="AJ10" s="157"/>
      <c r="AK10" s="157"/>
      <c r="AL10" s="158"/>
      <c r="AM10" s="313"/>
      <c r="AN10" s="313"/>
      <c r="AO10" s="314"/>
      <c r="AP10" s="157"/>
      <c r="AQ10" s="157"/>
      <c r="AR10" s="157"/>
      <c r="AS10" s="158"/>
      <c r="AT10" s="314"/>
      <c r="AU10" s="157"/>
      <c r="AV10" s="157"/>
      <c r="AW10" s="157"/>
      <c r="AX10" s="158"/>
      <c r="AY10" s="314"/>
      <c r="AZ10" s="157"/>
      <c r="BA10" s="157"/>
      <c r="BB10" s="157"/>
      <c r="BC10" s="158"/>
      <c r="BD10" s="313"/>
      <c r="BE10" s="313"/>
      <c r="BF10" s="314"/>
      <c r="BG10" s="157"/>
      <c r="BH10" s="157"/>
      <c r="BI10" s="157"/>
      <c r="BJ10" s="158"/>
      <c r="BK10" s="314"/>
      <c r="BL10" s="157"/>
      <c r="BM10" s="157"/>
      <c r="BN10" s="157"/>
      <c r="BO10" s="158"/>
      <c r="BP10" s="314"/>
      <c r="BQ10" s="157"/>
      <c r="BR10" s="157"/>
      <c r="BS10" s="157"/>
      <c r="BT10" s="158"/>
      <c r="BU10" s="313"/>
      <c r="BV10" s="313"/>
      <c r="BW10" s="314"/>
      <c r="BX10" s="157"/>
      <c r="BY10" s="157"/>
      <c r="BZ10" s="157"/>
      <c r="CA10" s="158"/>
      <c r="CB10" s="314"/>
      <c r="CC10" s="157"/>
      <c r="CD10" s="157"/>
      <c r="CE10" s="157"/>
      <c r="CF10" s="158"/>
      <c r="CG10" s="314"/>
      <c r="CH10" s="157"/>
      <c r="CI10" s="157"/>
      <c r="CJ10" s="157"/>
      <c r="CK10" s="158"/>
      <c r="CL10" s="313"/>
    </row>
    <row r="11" spans="2:90" ht="11.25" customHeight="1">
      <c r="B11" s="44"/>
      <c r="C11" s="45" t="s">
        <v>179</v>
      </c>
      <c r="D11" s="46" t="s">
        <v>265</v>
      </c>
      <c r="E11" s="47" t="s">
        <v>294</v>
      </c>
      <c r="F11" s="48" t="s">
        <v>298</v>
      </c>
      <c r="G11" s="314"/>
      <c r="H11" s="157"/>
      <c r="I11" s="157"/>
      <c r="J11" s="157"/>
      <c r="K11" s="158"/>
      <c r="L11" s="91"/>
      <c r="M11" s="157"/>
      <c r="N11" s="157"/>
      <c r="O11" s="157"/>
      <c r="P11" s="158"/>
      <c r="Q11" s="91"/>
      <c r="R11" s="157"/>
      <c r="S11" s="157"/>
      <c r="T11" s="157"/>
      <c r="U11" s="158"/>
      <c r="V11" s="313"/>
      <c r="W11" s="313"/>
      <c r="X11" s="314"/>
      <c r="Y11" s="157"/>
      <c r="Z11" s="157"/>
      <c r="AA11" s="157"/>
      <c r="AB11" s="158"/>
      <c r="AC11" s="314"/>
      <c r="AD11" s="157"/>
      <c r="AE11" s="157"/>
      <c r="AF11" s="157"/>
      <c r="AG11" s="158"/>
      <c r="AH11" s="314"/>
      <c r="AI11" s="157"/>
      <c r="AJ11" s="157"/>
      <c r="AK11" s="157"/>
      <c r="AL11" s="158"/>
      <c r="AM11" s="313"/>
      <c r="AN11" s="313"/>
      <c r="AO11" s="314"/>
      <c r="AP11" s="157"/>
      <c r="AQ11" s="157"/>
      <c r="AR11" s="157"/>
      <c r="AS11" s="158"/>
      <c r="AT11" s="314"/>
      <c r="AU11" s="157"/>
      <c r="AV11" s="157"/>
      <c r="AW11" s="157"/>
      <c r="AX11" s="158"/>
      <c r="AY11" s="314"/>
      <c r="AZ11" s="157"/>
      <c r="BA11" s="157"/>
      <c r="BB11" s="157"/>
      <c r="BC11" s="158"/>
      <c r="BD11" s="313"/>
      <c r="BE11" s="313"/>
      <c r="BF11" s="314"/>
      <c r="BG11" s="157"/>
      <c r="BH11" s="157"/>
      <c r="BI11" s="157"/>
      <c r="BJ11" s="158"/>
      <c r="BK11" s="314"/>
      <c r="BL11" s="157"/>
      <c r="BM11" s="157"/>
      <c r="BN11" s="157"/>
      <c r="BO11" s="158"/>
      <c r="BP11" s="314"/>
      <c r="BQ11" s="157"/>
      <c r="BR11" s="157"/>
      <c r="BS11" s="157"/>
      <c r="BT11" s="158"/>
      <c r="BU11" s="313"/>
      <c r="BV11" s="313"/>
      <c r="BW11" s="314"/>
      <c r="BX11" s="157"/>
      <c r="BY11" s="157"/>
      <c r="BZ11" s="157"/>
      <c r="CA11" s="158"/>
      <c r="CB11" s="314"/>
      <c r="CC11" s="157"/>
      <c r="CD11" s="157"/>
      <c r="CE11" s="157"/>
      <c r="CF11" s="158"/>
      <c r="CG11" s="314"/>
      <c r="CH11" s="157"/>
      <c r="CI11" s="157"/>
      <c r="CJ11" s="157"/>
      <c r="CK11" s="158"/>
      <c r="CL11" s="313"/>
    </row>
    <row r="12" spans="2:90" ht="11.25" customHeight="1">
      <c r="B12" s="44"/>
      <c r="C12" s="45" t="s">
        <v>167</v>
      </c>
      <c r="D12" s="46" t="s">
        <v>266</v>
      </c>
      <c r="E12" s="47" t="s">
        <v>294</v>
      </c>
      <c r="F12" s="48" t="s">
        <v>299</v>
      </c>
      <c r="G12" s="314"/>
      <c r="H12" s="157"/>
      <c r="I12" s="157"/>
      <c r="J12" s="157"/>
      <c r="K12" s="158"/>
      <c r="L12" s="91"/>
      <c r="M12" s="157"/>
      <c r="N12" s="157"/>
      <c r="O12" s="157"/>
      <c r="P12" s="158"/>
      <c r="Q12" s="91"/>
      <c r="R12" s="157"/>
      <c r="S12" s="157"/>
      <c r="T12" s="157"/>
      <c r="U12" s="158"/>
      <c r="V12" s="313"/>
      <c r="W12" s="313"/>
      <c r="X12" s="314"/>
      <c r="Y12" s="157"/>
      <c r="Z12" s="157"/>
      <c r="AA12" s="157"/>
      <c r="AB12" s="158"/>
      <c r="AC12" s="314"/>
      <c r="AD12" s="157"/>
      <c r="AE12" s="157"/>
      <c r="AF12" s="157"/>
      <c r="AG12" s="158"/>
      <c r="AH12" s="314"/>
      <c r="AI12" s="157"/>
      <c r="AJ12" s="157"/>
      <c r="AK12" s="157"/>
      <c r="AL12" s="158"/>
      <c r="AM12" s="313"/>
      <c r="AN12" s="313"/>
      <c r="AO12" s="314"/>
      <c r="AP12" s="157"/>
      <c r="AQ12" s="157"/>
      <c r="AR12" s="157"/>
      <c r="AS12" s="158"/>
      <c r="AT12" s="314"/>
      <c r="AU12" s="157"/>
      <c r="AV12" s="157"/>
      <c r="AW12" s="157"/>
      <c r="AX12" s="158"/>
      <c r="AY12" s="314"/>
      <c r="AZ12" s="157"/>
      <c r="BA12" s="157"/>
      <c r="BB12" s="157"/>
      <c r="BC12" s="158"/>
      <c r="BD12" s="313"/>
      <c r="BE12" s="313"/>
      <c r="BF12" s="314"/>
      <c r="BG12" s="157"/>
      <c r="BH12" s="157"/>
      <c r="BI12" s="157"/>
      <c r="BJ12" s="158"/>
      <c r="BK12" s="314"/>
      <c r="BL12" s="157"/>
      <c r="BM12" s="157"/>
      <c r="BN12" s="157"/>
      <c r="BO12" s="158"/>
      <c r="BP12" s="314"/>
      <c r="BQ12" s="157"/>
      <c r="BR12" s="157"/>
      <c r="BS12" s="157"/>
      <c r="BT12" s="158"/>
      <c r="BU12" s="313"/>
      <c r="BV12" s="313"/>
      <c r="BW12" s="314"/>
      <c r="BX12" s="157"/>
      <c r="BY12" s="157"/>
      <c r="BZ12" s="157"/>
      <c r="CA12" s="158"/>
      <c r="CB12" s="314"/>
      <c r="CC12" s="157"/>
      <c r="CD12" s="157"/>
      <c r="CE12" s="157"/>
      <c r="CF12" s="158"/>
      <c r="CG12" s="314"/>
      <c r="CH12" s="157"/>
      <c r="CI12" s="157"/>
      <c r="CJ12" s="157"/>
      <c r="CK12" s="158"/>
      <c r="CL12" s="313"/>
    </row>
    <row r="13" spans="2:90" ht="11.25" customHeight="1">
      <c r="B13" s="44"/>
      <c r="C13" s="45" t="s">
        <v>168</v>
      </c>
      <c r="D13" s="46" t="s">
        <v>267</v>
      </c>
      <c r="E13" s="47" t="s">
        <v>294</v>
      </c>
      <c r="F13" s="48" t="s">
        <v>300</v>
      </c>
      <c r="G13" s="314"/>
      <c r="H13" s="157"/>
      <c r="I13" s="157"/>
      <c r="J13" s="157"/>
      <c r="K13" s="158"/>
      <c r="L13" s="91"/>
      <c r="M13" s="157"/>
      <c r="N13" s="157"/>
      <c r="O13" s="157"/>
      <c r="P13" s="158"/>
      <c r="Q13" s="91"/>
      <c r="R13" s="157"/>
      <c r="S13" s="157"/>
      <c r="T13" s="157"/>
      <c r="U13" s="158"/>
      <c r="V13" s="313"/>
      <c r="W13" s="313"/>
      <c r="X13" s="314"/>
      <c r="Y13" s="157"/>
      <c r="Z13" s="157"/>
      <c r="AA13" s="157"/>
      <c r="AB13" s="158"/>
      <c r="AC13" s="314"/>
      <c r="AD13" s="157"/>
      <c r="AE13" s="157"/>
      <c r="AF13" s="157"/>
      <c r="AG13" s="158"/>
      <c r="AH13" s="314"/>
      <c r="AI13" s="157"/>
      <c r="AJ13" s="157"/>
      <c r="AK13" s="157"/>
      <c r="AL13" s="158"/>
      <c r="AM13" s="313"/>
      <c r="AN13" s="313"/>
      <c r="AO13" s="314"/>
      <c r="AP13" s="157"/>
      <c r="AQ13" s="157"/>
      <c r="AR13" s="157"/>
      <c r="AS13" s="158"/>
      <c r="AT13" s="314"/>
      <c r="AU13" s="157"/>
      <c r="AV13" s="157"/>
      <c r="AW13" s="157"/>
      <c r="AX13" s="158"/>
      <c r="AY13" s="314"/>
      <c r="AZ13" s="157"/>
      <c r="BA13" s="157"/>
      <c r="BB13" s="157"/>
      <c r="BC13" s="158"/>
      <c r="BD13" s="313"/>
      <c r="BE13" s="313"/>
      <c r="BF13" s="314"/>
      <c r="BG13" s="157"/>
      <c r="BH13" s="157"/>
      <c r="BI13" s="157"/>
      <c r="BJ13" s="158"/>
      <c r="BK13" s="314"/>
      <c r="BL13" s="157"/>
      <c r="BM13" s="157"/>
      <c r="BN13" s="157"/>
      <c r="BO13" s="158"/>
      <c r="BP13" s="314"/>
      <c r="BQ13" s="157"/>
      <c r="BR13" s="157"/>
      <c r="BS13" s="157"/>
      <c r="BT13" s="158"/>
      <c r="BU13" s="313"/>
      <c r="BV13" s="313"/>
      <c r="BW13" s="314"/>
      <c r="BX13" s="157"/>
      <c r="BY13" s="157"/>
      <c r="BZ13" s="157"/>
      <c r="CA13" s="158"/>
      <c r="CB13" s="314"/>
      <c r="CC13" s="157"/>
      <c r="CD13" s="157"/>
      <c r="CE13" s="157"/>
      <c r="CF13" s="158"/>
      <c r="CG13" s="314"/>
      <c r="CH13" s="157"/>
      <c r="CI13" s="157"/>
      <c r="CJ13" s="157"/>
      <c r="CK13" s="158"/>
      <c r="CL13" s="313"/>
    </row>
    <row r="14" spans="2:90" ht="11.25" customHeight="1">
      <c r="B14" s="44" t="s">
        <v>36</v>
      </c>
      <c r="C14" s="45" t="s">
        <v>20</v>
      </c>
      <c r="D14" s="46" t="s">
        <v>251</v>
      </c>
      <c r="E14" s="47" t="s">
        <v>294</v>
      </c>
      <c r="F14" s="48" t="s">
        <v>301</v>
      </c>
      <c r="G14" s="81">
        <f>SUM(H14:K14)</f>
        <v>0</v>
      </c>
      <c r="H14" s="157"/>
      <c r="I14" s="157"/>
      <c r="J14" s="157"/>
      <c r="K14" s="158"/>
      <c r="L14" s="92">
        <f>SUM(M14:P14)</f>
        <v>0</v>
      </c>
      <c r="M14" s="157"/>
      <c r="N14" s="157"/>
      <c r="O14" s="157"/>
      <c r="P14" s="158"/>
      <c r="Q14" s="92">
        <f>SUM(R14:U14)</f>
        <v>0</v>
      </c>
      <c r="R14" s="157"/>
      <c r="S14" s="157"/>
      <c r="T14" s="157"/>
      <c r="U14" s="158"/>
      <c r="V14" s="313"/>
      <c r="W14" s="313"/>
      <c r="X14" s="81">
        <f>SUM(Y14:AB14)</f>
        <v>0</v>
      </c>
      <c r="Y14" s="157"/>
      <c r="Z14" s="157"/>
      <c r="AA14" s="157"/>
      <c r="AB14" s="158"/>
      <c r="AC14" s="81">
        <f>SUM(AD14:AG14)</f>
        <v>0</v>
      </c>
      <c r="AD14" s="157"/>
      <c r="AE14" s="157"/>
      <c r="AF14" s="157"/>
      <c r="AG14" s="158"/>
      <c r="AH14" s="81">
        <f>SUM(AI14:AL14)</f>
        <v>0</v>
      </c>
      <c r="AI14" s="157"/>
      <c r="AJ14" s="157"/>
      <c r="AK14" s="157"/>
      <c r="AL14" s="158"/>
      <c r="AM14" s="313"/>
      <c r="AN14" s="313"/>
      <c r="AO14" s="81">
        <f>SUM(AP14:AS14)</f>
        <v>0</v>
      </c>
      <c r="AP14" s="157"/>
      <c r="AQ14" s="157"/>
      <c r="AR14" s="157"/>
      <c r="AS14" s="158"/>
      <c r="AT14" s="81">
        <f>SUM(AU14:AX14)</f>
        <v>0</v>
      </c>
      <c r="AU14" s="157"/>
      <c r="AV14" s="157"/>
      <c r="AW14" s="157"/>
      <c r="AX14" s="158"/>
      <c r="AY14" s="81">
        <f>SUM(AZ14:BC14)</f>
        <v>0</v>
      </c>
      <c r="AZ14" s="157"/>
      <c r="BA14" s="157"/>
      <c r="BB14" s="157"/>
      <c r="BC14" s="158"/>
      <c r="BD14" s="313"/>
      <c r="BE14" s="313"/>
      <c r="BF14" s="81">
        <f>SUM(BG14:BJ14)</f>
        <v>0</v>
      </c>
      <c r="BG14" s="157"/>
      <c r="BH14" s="157"/>
      <c r="BI14" s="157"/>
      <c r="BJ14" s="847"/>
      <c r="BK14" s="81">
        <f>SUM(BL14:BO14)</f>
        <v>0</v>
      </c>
      <c r="BL14" s="157"/>
      <c r="BM14" s="157"/>
      <c r="BN14" s="157"/>
      <c r="BO14" s="847"/>
      <c r="BP14" s="81">
        <f>SUM(BQ14:BT14)</f>
        <v>0</v>
      </c>
      <c r="BQ14" s="157"/>
      <c r="BR14" s="157"/>
      <c r="BS14" s="157"/>
      <c r="BT14" s="158"/>
      <c r="BU14" s="313"/>
      <c r="BV14" s="313"/>
      <c r="BW14" s="81">
        <f>SUM(BX14:CA14)</f>
        <v>0</v>
      </c>
      <c r="BX14" s="157"/>
      <c r="BY14" s="157"/>
      <c r="BZ14" s="157"/>
      <c r="CA14" s="847"/>
      <c r="CB14" s="81">
        <f>SUM(CC14:CF14)</f>
        <v>0</v>
      </c>
      <c r="CC14" s="157"/>
      <c r="CD14" s="157"/>
      <c r="CE14" s="157"/>
      <c r="CF14" s="847"/>
      <c r="CG14" s="81">
        <f>SUM(CH14:CK14)</f>
        <v>0</v>
      </c>
      <c r="CH14" s="157"/>
      <c r="CI14" s="157"/>
      <c r="CJ14" s="157"/>
      <c r="CK14" s="847"/>
      <c r="CL14" s="313"/>
    </row>
    <row r="15" spans="2:90" ht="24" customHeight="1">
      <c r="B15" s="44" t="s">
        <v>66</v>
      </c>
      <c r="C15" s="45" t="s">
        <v>104</v>
      </c>
      <c r="D15" s="46" t="s">
        <v>252</v>
      </c>
      <c r="E15" s="47" t="s">
        <v>294</v>
      </c>
      <c r="F15" s="48" t="s">
        <v>302</v>
      </c>
      <c r="G15" s="81">
        <f>SUM(H15:K15)</f>
        <v>0</v>
      </c>
      <c r="H15" s="157"/>
      <c r="I15" s="157"/>
      <c r="J15" s="157"/>
      <c r="K15" s="158"/>
      <c r="L15" s="92">
        <f>SUM(M15:P15)</f>
        <v>0</v>
      </c>
      <c r="M15" s="157"/>
      <c r="N15" s="157"/>
      <c r="O15" s="157"/>
      <c r="P15" s="158"/>
      <c r="Q15" s="92">
        <f>SUM(R15:U15)</f>
        <v>0</v>
      </c>
      <c r="R15" s="157"/>
      <c r="S15" s="157"/>
      <c r="T15" s="157"/>
      <c r="U15" s="158"/>
      <c r="V15" s="313"/>
      <c r="W15" s="313"/>
      <c r="X15" s="81">
        <f>SUM(Y15:AB15)</f>
        <v>0</v>
      </c>
      <c r="Y15" s="157"/>
      <c r="Z15" s="157"/>
      <c r="AA15" s="157"/>
      <c r="AB15" s="158"/>
      <c r="AC15" s="81">
        <f>SUM(AD15:AG15)</f>
        <v>0</v>
      </c>
      <c r="AD15" s="157"/>
      <c r="AE15" s="157"/>
      <c r="AF15" s="157"/>
      <c r="AG15" s="158"/>
      <c r="AH15" s="81">
        <f>SUM(AI15:AL15)</f>
        <v>0</v>
      </c>
      <c r="AI15" s="157"/>
      <c r="AJ15" s="157"/>
      <c r="AK15" s="157"/>
      <c r="AL15" s="158"/>
      <c r="AM15" s="313"/>
      <c r="AN15" s="313"/>
      <c r="AO15" s="81">
        <f>SUM(AP15:AS15)</f>
        <v>0</v>
      </c>
      <c r="AP15" s="157"/>
      <c r="AQ15" s="157"/>
      <c r="AR15" s="157"/>
      <c r="AS15" s="158"/>
      <c r="AT15" s="81">
        <f>SUM(AU15:AX15)</f>
        <v>0</v>
      </c>
      <c r="AU15" s="157"/>
      <c r="AV15" s="157"/>
      <c r="AW15" s="157"/>
      <c r="AX15" s="158"/>
      <c r="AY15" s="81">
        <f>SUM(AZ15:BC15)</f>
        <v>0</v>
      </c>
      <c r="AZ15" s="157"/>
      <c r="BA15" s="157"/>
      <c r="BB15" s="157"/>
      <c r="BC15" s="158"/>
      <c r="BD15" s="313"/>
      <c r="BE15" s="313"/>
      <c r="BF15" s="81">
        <f>SUM(BG15:BJ15)</f>
        <v>0</v>
      </c>
      <c r="BG15" s="157"/>
      <c r="BH15" s="157"/>
      <c r="BI15" s="157"/>
      <c r="BJ15" s="158"/>
      <c r="BK15" s="81">
        <f>SUM(BL15:BO15)</f>
        <v>0</v>
      </c>
      <c r="BL15" s="157"/>
      <c r="BM15" s="157"/>
      <c r="BN15" s="157"/>
      <c r="BO15" s="158"/>
      <c r="BP15" s="81">
        <f>SUM(BQ15:BT15)</f>
        <v>0</v>
      </c>
      <c r="BQ15" s="157"/>
      <c r="BR15" s="157"/>
      <c r="BS15" s="157"/>
      <c r="BT15" s="158"/>
      <c r="BU15" s="313"/>
      <c r="BV15" s="313"/>
      <c r="BW15" s="81">
        <f>SUM(BX15:CA15)</f>
        <v>0</v>
      </c>
      <c r="BX15" s="157"/>
      <c r="BY15" s="157"/>
      <c r="BZ15" s="157"/>
      <c r="CA15" s="158"/>
      <c r="CB15" s="81">
        <f>SUM(CC15:CF15)</f>
        <v>0</v>
      </c>
      <c r="CC15" s="157"/>
      <c r="CD15" s="157"/>
      <c r="CE15" s="157"/>
      <c r="CF15" s="158"/>
      <c r="CG15" s="81">
        <f>SUM(CH15:CK15)</f>
        <v>0</v>
      </c>
      <c r="CH15" s="157"/>
      <c r="CI15" s="157"/>
      <c r="CJ15" s="157"/>
      <c r="CK15" s="158"/>
      <c r="CL15" s="313"/>
    </row>
    <row r="16" spans="2:90" ht="11.25" customHeight="1">
      <c r="B16" s="44" t="s">
        <v>181</v>
      </c>
      <c r="C16" s="45" t="s">
        <v>21</v>
      </c>
      <c r="D16" s="46" t="s">
        <v>253</v>
      </c>
      <c r="E16" s="47" t="s">
        <v>294</v>
      </c>
      <c r="F16" s="48" t="s">
        <v>303</v>
      </c>
      <c r="G16" s="81">
        <f>SUM(H16:K16)</f>
        <v>0</v>
      </c>
      <c r="H16" s="157"/>
      <c r="I16" s="157"/>
      <c r="J16" s="157"/>
      <c r="K16" s="158"/>
      <c r="L16" s="92">
        <f>SUM(M16:P16)</f>
        <v>0</v>
      </c>
      <c r="M16" s="157"/>
      <c r="N16" s="157"/>
      <c r="O16" s="157"/>
      <c r="P16" s="158"/>
      <c r="Q16" s="92">
        <f>SUM(R16:U16)</f>
        <v>0</v>
      </c>
      <c r="R16" s="157"/>
      <c r="S16" s="157"/>
      <c r="T16" s="157"/>
      <c r="U16" s="158"/>
      <c r="V16" s="313"/>
      <c r="W16" s="313"/>
      <c r="X16" s="81">
        <f>SUM(Y16:AB16)</f>
        <v>0</v>
      </c>
      <c r="Y16" s="157"/>
      <c r="Z16" s="157"/>
      <c r="AA16" s="157"/>
      <c r="AB16" s="158"/>
      <c r="AC16" s="81">
        <f>SUM(AD16:AG16)</f>
        <v>0</v>
      </c>
      <c r="AD16" s="157"/>
      <c r="AE16" s="157"/>
      <c r="AF16" s="157"/>
      <c r="AG16" s="158"/>
      <c r="AH16" s="81">
        <f>SUM(AI16:AL16)</f>
        <v>0</v>
      </c>
      <c r="AI16" s="157"/>
      <c r="AJ16" s="157"/>
      <c r="AK16" s="157"/>
      <c r="AL16" s="158"/>
      <c r="AM16" s="313"/>
      <c r="AN16" s="313"/>
      <c r="AO16" s="81">
        <f>SUM(AP16:AS16)</f>
        <v>0</v>
      </c>
      <c r="AP16" s="157"/>
      <c r="AQ16" s="157"/>
      <c r="AR16" s="157"/>
      <c r="AS16" s="158"/>
      <c r="AT16" s="81">
        <f>SUM(AU16:AX16)</f>
        <v>0</v>
      </c>
      <c r="AU16" s="157"/>
      <c r="AV16" s="157"/>
      <c r="AW16" s="157"/>
      <c r="AX16" s="158"/>
      <c r="AY16" s="81">
        <f>SUM(AZ16:BC16)</f>
        <v>0</v>
      </c>
      <c r="AZ16" s="157"/>
      <c r="BA16" s="157"/>
      <c r="BB16" s="157"/>
      <c r="BC16" s="158"/>
      <c r="BD16" s="313"/>
      <c r="BE16" s="313"/>
      <c r="BF16" s="81">
        <f>SUM(BG16:BJ16)</f>
        <v>0</v>
      </c>
      <c r="BG16" s="157"/>
      <c r="BH16" s="157"/>
      <c r="BI16" s="157"/>
      <c r="BJ16" s="158"/>
      <c r="BK16" s="81">
        <f>SUM(BL16:BO16)</f>
        <v>0</v>
      </c>
      <c r="BL16" s="157"/>
      <c r="BM16" s="157"/>
      <c r="BN16" s="157"/>
      <c r="BO16" s="158"/>
      <c r="BP16" s="81">
        <f>SUM(BQ16:BT16)</f>
        <v>0</v>
      </c>
      <c r="BQ16" s="157"/>
      <c r="BR16" s="157"/>
      <c r="BS16" s="157"/>
      <c r="BT16" s="158"/>
      <c r="BU16" s="313"/>
      <c r="BV16" s="313"/>
      <c r="BW16" s="81">
        <f>SUM(BX16:CA16)</f>
        <v>0</v>
      </c>
      <c r="BX16" s="157"/>
      <c r="BY16" s="157"/>
      <c r="BZ16" s="157"/>
      <c r="CA16" s="158"/>
      <c r="CB16" s="81">
        <f>SUM(CC16:CF16)</f>
        <v>0</v>
      </c>
      <c r="CC16" s="157"/>
      <c r="CD16" s="157"/>
      <c r="CE16" s="157"/>
      <c r="CF16" s="158"/>
      <c r="CG16" s="81">
        <f>SUM(CH16:CK16)</f>
        <v>0</v>
      </c>
      <c r="CH16" s="157"/>
      <c r="CI16" s="157"/>
      <c r="CJ16" s="157"/>
      <c r="CK16" s="158"/>
      <c r="CL16" s="313"/>
    </row>
    <row r="17" spans="2:90" ht="11.25" customHeight="1">
      <c r="B17" s="44" t="s">
        <v>157</v>
      </c>
      <c r="C17" s="45" t="s">
        <v>48</v>
      </c>
      <c r="D17" s="46" t="s">
        <v>260</v>
      </c>
      <c r="E17" s="47" t="s">
        <v>294</v>
      </c>
      <c r="F17" s="48" t="s">
        <v>304</v>
      </c>
      <c r="G17" s="81">
        <f>SUM(H17:K17)</f>
        <v>0</v>
      </c>
      <c r="H17" s="157"/>
      <c r="I17" s="157"/>
      <c r="J17" s="157"/>
      <c r="K17" s="158"/>
      <c r="L17" s="92">
        <f>SUM(M17:P17)</f>
        <v>0</v>
      </c>
      <c r="M17" s="157"/>
      <c r="N17" s="157"/>
      <c r="O17" s="157"/>
      <c r="P17" s="157"/>
      <c r="Q17" s="92">
        <f>SUM(R17:U17)</f>
        <v>0</v>
      </c>
      <c r="R17" s="157"/>
      <c r="S17" s="157"/>
      <c r="T17" s="157"/>
      <c r="U17" s="158"/>
      <c r="V17" s="313"/>
      <c r="W17" s="313"/>
      <c r="X17" s="81">
        <f>SUM(Y17:AB17)</f>
        <v>0</v>
      </c>
      <c r="Y17" s="157"/>
      <c r="Z17" s="157"/>
      <c r="AA17" s="157"/>
      <c r="AB17" s="158"/>
      <c r="AC17" s="81">
        <f>SUM(AD17:AG17)</f>
        <v>0</v>
      </c>
      <c r="AD17" s="157"/>
      <c r="AE17" s="157"/>
      <c r="AF17" s="157"/>
      <c r="AG17" s="158"/>
      <c r="AH17" s="81">
        <f>SUM(AI17:AL17)</f>
        <v>0</v>
      </c>
      <c r="AI17" s="157"/>
      <c r="AJ17" s="157"/>
      <c r="AK17" s="157"/>
      <c r="AL17" s="158"/>
      <c r="AM17" s="313"/>
      <c r="AN17" s="313"/>
      <c r="AO17" s="81">
        <f>SUM(AP17:AS17)</f>
        <v>0</v>
      </c>
      <c r="AP17" s="157"/>
      <c r="AQ17" s="157"/>
      <c r="AR17" s="157"/>
      <c r="AS17" s="158"/>
      <c r="AT17" s="81">
        <f>SUM(AU17:AX17)</f>
        <v>0</v>
      </c>
      <c r="AU17" s="157"/>
      <c r="AV17" s="157"/>
      <c r="AW17" s="157"/>
      <c r="AX17" s="158"/>
      <c r="AY17" s="81">
        <f>SUM(AZ17:BC17)</f>
        <v>0</v>
      </c>
      <c r="AZ17" s="157"/>
      <c r="BA17" s="157"/>
      <c r="BB17" s="157"/>
      <c r="BC17" s="158"/>
      <c r="BD17" s="313"/>
      <c r="BE17" s="313"/>
      <c r="BF17" s="81">
        <f>SUM(BG17:BJ17)</f>
        <v>0</v>
      </c>
      <c r="BG17" s="157"/>
      <c r="BH17" s="157"/>
      <c r="BI17" s="157"/>
      <c r="BJ17" s="847"/>
      <c r="BK17" s="81">
        <f>SUM(BL17:BO17)</f>
        <v>0</v>
      </c>
      <c r="BL17" s="157"/>
      <c r="BM17" s="157"/>
      <c r="BN17" s="157"/>
      <c r="BO17" s="847"/>
      <c r="BP17" s="81">
        <f>SUM(BQ17:BT17)</f>
        <v>0</v>
      </c>
      <c r="BQ17" s="157"/>
      <c r="BR17" s="157"/>
      <c r="BS17" s="157"/>
      <c r="BT17" s="158"/>
      <c r="BU17" s="313"/>
      <c r="BV17" s="313"/>
      <c r="BW17" s="81">
        <f>SUM(BX17:CA17)</f>
        <v>0</v>
      </c>
      <c r="BX17" s="157"/>
      <c r="BY17" s="157"/>
      <c r="BZ17" s="157"/>
      <c r="CA17" s="847"/>
      <c r="CB17" s="81">
        <f>SUM(CC17:CF17)</f>
        <v>0</v>
      </c>
      <c r="CC17" s="157"/>
      <c r="CD17" s="157"/>
      <c r="CE17" s="157"/>
      <c r="CF17" s="847"/>
      <c r="CG17" s="81">
        <f>SUM(CH17:CK17)</f>
        <v>0</v>
      </c>
      <c r="CH17" s="157"/>
      <c r="CI17" s="157"/>
      <c r="CJ17" s="157"/>
      <c r="CK17" s="847"/>
      <c r="CL17" s="313"/>
    </row>
    <row r="18" spans="1:92" s="54" customFormat="1" ht="10.5" customHeight="1">
      <c r="A18" s="280"/>
      <c r="B18" s="49"/>
      <c r="C18" s="50" t="s">
        <v>154</v>
      </c>
      <c r="D18" s="51" t="s">
        <v>261</v>
      </c>
      <c r="E18" s="52" t="s">
        <v>293</v>
      </c>
      <c r="F18" s="53" t="s">
        <v>305</v>
      </c>
      <c r="G18" s="833">
        <f>nerr(G17/G7*100)</f>
        <v>0</v>
      </c>
      <c r="H18" s="93">
        <f aca="true" t="shared" si="5" ref="H18:P18">nerr(H17/H7*100)</f>
        <v>0</v>
      </c>
      <c r="I18" s="93">
        <f t="shared" si="5"/>
        <v>0</v>
      </c>
      <c r="J18" s="93">
        <f t="shared" si="5"/>
        <v>0</v>
      </c>
      <c r="K18" s="94">
        <f t="shared" si="5"/>
        <v>0</v>
      </c>
      <c r="L18" s="834">
        <f t="shared" si="5"/>
        <v>0</v>
      </c>
      <c r="M18" s="93">
        <f t="shared" si="5"/>
        <v>0</v>
      </c>
      <c r="N18" s="93">
        <f t="shared" si="5"/>
        <v>0</v>
      </c>
      <c r="O18" s="93">
        <f t="shared" si="5"/>
        <v>0</v>
      </c>
      <c r="P18" s="94">
        <f t="shared" si="5"/>
        <v>0</v>
      </c>
      <c r="Q18" s="834">
        <f>nerr(Q17/Q7*100)</f>
        <v>0</v>
      </c>
      <c r="R18" s="93">
        <f>nerr(R17/R7*100)</f>
        <v>0</v>
      </c>
      <c r="S18" s="93">
        <f>nerr(S17/S7*100)</f>
        <v>0</v>
      </c>
      <c r="T18" s="93">
        <f>nerr(T17/T7*100)</f>
        <v>0</v>
      </c>
      <c r="U18" s="94">
        <f>nerr(U17/U7*100)</f>
        <v>0</v>
      </c>
      <c r="V18" s="313"/>
      <c r="W18" s="313"/>
      <c r="X18" s="833">
        <f aca="true" t="shared" si="6" ref="X18:AL18">nerr(X17/X7*100)</f>
        <v>0</v>
      </c>
      <c r="Y18" s="93">
        <f t="shared" si="6"/>
        <v>0</v>
      </c>
      <c r="Z18" s="93">
        <f t="shared" si="6"/>
        <v>0</v>
      </c>
      <c r="AA18" s="93">
        <f t="shared" si="6"/>
        <v>0</v>
      </c>
      <c r="AB18" s="94">
        <f t="shared" si="6"/>
        <v>0</v>
      </c>
      <c r="AC18" s="833">
        <f t="shared" si="6"/>
        <v>0</v>
      </c>
      <c r="AD18" s="93">
        <f t="shared" si="6"/>
        <v>0</v>
      </c>
      <c r="AE18" s="93">
        <f t="shared" si="6"/>
        <v>0</v>
      </c>
      <c r="AF18" s="93">
        <f t="shared" si="6"/>
        <v>0</v>
      </c>
      <c r="AG18" s="94">
        <f t="shared" si="6"/>
        <v>0</v>
      </c>
      <c r="AH18" s="833">
        <f t="shared" si="6"/>
        <v>0</v>
      </c>
      <c r="AI18" s="93">
        <f t="shared" si="6"/>
        <v>0</v>
      </c>
      <c r="AJ18" s="93">
        <f t="shared" si="6"/>
        <v>0</v>
      </c>
      <c r="AK18" s="93">
        <f t="shared" si="6"/>
        <v>0</v>
      </c>
      <c r="AL18" s="94">
        <f t="shared" si="6"/>
        <v>0</v>
      </c>
      <c r="AM18" s="313"/>
      <c r="AN18" s="313"/>
      <c r="AO18" s="833">
        <f aca="true" t="shared" si="7" ref="AO18:BC18">nerr(AO17/AO7*100)</f>
        <v>0</v>
      </c>
      <c r="AP18" s="93">
        <f t="shared" si="7"/>
        <v>0</v>
      </c>
      <c r="AQ18" s="93">
        <f t="shared" si="7"/>
        <v>0</v>
      </c>
      <c r="AR18" s="93">
        <f t="shared" si="7"/>
        <v>0</v>
      </c>
      <c r="AS18" s="94">
        <f t="shared" si="7"/>
        <v>0</v>
      </c>
      <c r="AT18" s="833">
        <f t="shared" si="7"/>
        <v>0</v>
      </c>
      <c r="AU18" s="93">
        <f t="shared" si="7"/>
        <v>0</v>
      </c>
      <c r="AV18" s="93">
        <f t="shared" si="7"/>
        <v>0</v>
      </c>
      <c r="AW18" s="93">
        <f t="shared" si="7"/>
        <v>0</v>
      </c>
      <c r="AX18" s="94">
        <f t="shared" si="7"/>
        <v>0</v>
      </c>
      <c r="AY18" s="833">
        <f t="shared" si="7"/>
        <v>0</v>
      </c>
      <c r="AZ18" s="93">
        <f t="shared" si="7"/>
        <v>0</v>
      </c>
      <c r="BA18" s="93">
        <f t="shared" si="7"/>
        <v>0</v>
      </c>
      <c r="BB18" s="93">
        <f t="shared" si="7"/>
        <v>0</v>
      </c>
      <c r="BC18" s="94">
        <f t="shared" si="7"/>
        <v>0</v>
      </c>
      <c r="BD18" s="313"/>
      <c r="BE18" s="313"/>
      <c r="BF18" s="833">
        <f aca="true" t="shared" si="8" ref="BF18:BT18">nerr(BF17/BF7*100)</f>
        <v>0</v>
      </c>
      <c r="BG18" s="93">
        <f t="shared" si="8"/>
        <v>0</v>
      </c>
      <c r="BH18" s="93">
        <f t="shared" si="8"/>
        <v>0</v>
      </c>
      <c r="BI18" s="93">
        <f t="shared" si="8"/>
        <v>0</v>
      </c>
      <c r="BJ18" s="94">
        <f t="shared" si="8"/>
        <v>0</v>
      </c>
      <c r="BK18" s="833">
        <f t="shared" si="8"/>
        <v>0</v>
      </c>
      <c r="BL18" s="93">
        <f t="shared" si="8"/>
        <v>0</v>
      </c>
      <c r="BM18" s="93">
        <f t="shared" si="8"/>
        <v>0</v>
      </c>
      <c r="BN18" s="93">
        <f t="shared" si="8"/>
        <v>0</v>
      </c>
      <c r="BO18" s="94">
        <f t="shared" si="8"/>
        <v>0</v>
      </c>
      <c r="BP18" s="833">
        <f t="shared" si="8"/>
        <v>0</v>
      </c>
      <c r="BQ18" s="93">
        <f t="shared" si="8"/>
        <v>0</v>
      </c>
      <c r="BR18" s="93">
        <f t="shared" si="8"/>
        <v>0</v>
      </c>
      <c r="BS18" s="93">
        <f t="shared" si="8"/>
        <v>0</v>
      </c>
      <c r="BT18" s="94">
        <f t="shared" si="8"/>
        <v>0</v>
      </c>
      <c r="BU18" s="313"/>
      <c r="BV18" s="313"/>
      <c r="BW18" s="833">
        <f aca="true" t="shared" si="9" ref="BW18:CK18">nerr(BW17/BW7*100)</f>
        <v>0</v>
      </c>
      <c r="BX18" s="93">
        <f t="shared" si="9"/>
        <v>0</v>
      </c>
      <c r="BY18" s="93">
        <f t="shared" si="9"/>
        <v>0</v>
      </c>
      <c r="BZ18" s="93">
        <f t="shared" si="9"/>
        <v>0</v>
      </c>
      <c r="CA18" s="94">
        <f t="shared" si="9"/>
        <v>0</v>
      </c>
      <c r="CB18" s="833">
        <f t="shared" si="9"/>
        <v>0</v>
      </c>
      <c r="CC18" s="93">
        <f t="shared" si="9"/>
        <v>0</v>
      </c>
      <c r="CD18" s="93">
        <f t="shared" si="9"/>
        <v>0</v>
      </c>
      <c r="CE18" s="93">
        <f t="shared" si="9"/>
        <v>0</v>
      </c>
      <c r="CF18" s="94">
        <f t="shared" si="9"/>
        <v>0</v>
      </c>
      <c r="CG18" s="833">
        <f t="shared" si="9"/>
        <v>0</v>
      </c>
      <c r="CH18" s="93">
        <f t="shared" si="9"/>
        <v>0</v>
      </c>
      <c r="CI18" s="93">
        <f t="shared" si="9"/>
        <v>0</v>
      </c>
      <c r="CJ18" s="93">
        <f t="shared" si="9"/>
        <v>0</v>
      </c>
      <c r="CK18" s="94">
        <f t="shared" si="9"/>
        <v>0</v>
      </c>
      <c r="CL18" s="313"/>
      <c r="CM18" s="23"/>
      <c r="CN18" s="23"/>
    </row>
    <row r="19" spans="2:90" ht="23.25" customHeight="1">
      <c r="B19" s="44" t="s">
        <v>158</v>
      </c>
      <c r="C19" s="25" t="s">
        <v>585</v>
      </c>
      <c r="D19" s="46" t="s">
        <v>262</v>
      </c>
      <c r="E19" s="47" t="s">
        <v>294</v>
      </c>
      <c r="F19" s="48" t="s">
        <v>306</v>
      </c>
      <c r="G19" s="81">
        <f>SUM(H19:K19)</f>
        <v>0</v>
      </c>
      <c r="H19" s="320"/>
      <c r="I19" s="320"/>
      <c r="J19" s="320"/>
      <c r="K19" s="321"/>
      <c r="L19" s="92">
        <f>SUM(M19:P19)</f>
        <v>0</v>
      </c>
      <c r="M19" s="319"/>
      <c r="N19" s="319"/>
      <c r="O19" s="319"/>
      <c r="P19" s="322"/>
      <c r="Q19" s="92">
        <f>SUM(R19:U19)</f>
        <v>0</v>
      </c>
      <c r="R19" s="319"/>
      <c r="S19" s="319"/>
      <c r="T19" s="319"/>
      <c r="U19" s="322"/>
      <c r="V19" s="313"/>
      <c r="W19" s="313"/>
      <c r="X19" s="81">
        <f>SUM(Y19:AB19)</f>
        <v>0</v>
      </c>
      <c r="Y19" s="320"/>
      <c r="Z19" s="320"/>
      <c r="AA19" s="320"/>
      <c r="AB19" s="321"/>
      <c r="AC19" s="81">
        <f>SUM(AD19:AG19)</f>
        <v>0</v>
      </c>
      <c r="AD19" s="320"/>
      <c r="AE19" s="320"/>
      <c r="AF19" s="320"/>
      <c r="AG19" s="321"/>
      <c r="AH19" s="81">
        <f>SUM(AI19:AL19)</f>
        <v>0</v>
      </c>
      <c r="AI19" s="320"/>
      <c r="AJ19" s="320"/>
      <c r="AK19" s="320"/>
      <c r="AL19" s="321"/>
      <c r="AM19" s="313"/>
      <c r="AN19" s="313"/>
      <c r="AO19" s="81">
        <f>SUM(AP19:AS19)</f>
        <v>0</v>
      </c>
      <c r="AP19" s="320"/>
      <c r="AQ19" s="320"/>
      <c r="AR19" s="320"/>
      <c r="AS19" s="321"/>
      <c r="AT19" s="81">
        <f>SUM(AU19:AX19)</f>
        <v>0</v>
      </c>
      <c r="AU19" s="320"/>
      <c r="AV19" s="320"/>
      <c r="AW19" s="320"/>
      <c r="AX19" s="321"/>
      <c r="AY19" s="81">
        <f>SUM(AZ19:BC19)</f>
        <v>0</v>
      </c>
      <c r="AZ19" s="320"/>
      <c r="BA19" s="320"/>
      <c r="BB19" s="320"/>
      <c r="BC19" s="321"/>
      <c r="BD19" s="313"/>
      <c r="BE19" s="313"/>
      <c r="BF19" s="81">
        <f>SUM(BG19:BJ19)</f>
        <v>0</v>
      </c>
      <c r="BG19" s="320"/>
      <c r="BH19" s="320"/>
      <c r="BI19" s="320"/>
      <c r="BJ19" s="321"/>
      <c r="BK19" s="81">
        <f>SUM(BL19:BO19)</f>
        <v>0</v>
      </c>
      <c r="BL19" s="320"/>
      <c r="BM19" s="320"/>
      <c r="BN19" s="320"/>
      <c r="BO19" s="321"/>
      <c r="BP19" s="81">
        <f>SUM(BQ19:BT19)</f>
        <v>0</v>
      </c>
      <c r="BQ19" s="320"/>
      <c r="BR19" s="320"/>
      <c r="BS19" s="320"/>
      <c r="BT19" s="321"/>
      <c r="BU19" s="313"/>
      <c r="BV19" s="313"/>
      <c r="BW19" s="81">
        <f>SUM(BX19:CA19)</f>
        <v>0</v>
      </c>
      <c r="BX19" s="320"/>
      <c r="BY19" s="320"/>
      <c r="BZ19" s="320"/>
      <c r="CA19" s="321"/>
      <c r="CB19" s="81">
        <f>SUM(CC19:CF19)</f>
        <v>0</v>
      </c>
      <c r="CC19" s="320"/>
      <c r="CD19" s="320"/>
      <c r="CE19" s="320"/>
      <c r="CF19" s="321"/>
      <c r="CG19" s="81">
        <f>SUM(CH19:CK19)</f>
        <v>0</v>
      </c>
      <c r="CH19" s="320"/>
      <c r="CI19" s="320"/>
      <c r="CJ19" s="320"/>
      <c r="CK19" s="321"/>
      <c r="CL19" s="313"/>
    </row>
    <row r="20" spans="2:90" ht="11.25" customHeight="1">
      <c r="B20" s="55" t="s">
        <v>159</v>
      </c>
      <c r="C20" s="56" t="s">
        <v>344</v>
      </c>
      <c r="D20" s="46" t="s">
        <v>263</v>
      </c>
      <c r="E20" s="47" t="s">
        <v>294</v>
      </c>
      <c r="F20" s="48" t="s">
        <v>307</v>
      </c>
      <c r="G20" s="326"/>
      <c r="H20" s="96">
        <f>H7-H17-H19</f>
        <v>0</v>
      </c>
      <c r="I20" s="96">
        <f>I7-I17-I19</f>
        <v>0</v>
      </c>
      <c r="J20" s="96">
        <f>J7-J17-J19</f>
        <v>0</v>
      </c>
      <c r="K20" s="98">
        <f>K7-K17-K19</f>
        <v>0</v>
      </c>
      <c r="L20" s="95"/>
      <c r="M20" s="96">
        <f>M7-M17-M19</f>
        <v>0</v>
      </c>
      <c r="N20" s="96">
        <f>N7-N17-N19</f>
        <v>0</v>
      </c>
      <c r="O20" s="97">
        <f>O7-O17-O19</f>
        <v>0</v>
      </c>
      <c r="P20" s="98">
        <f>P7-P17-P19</f>
        <v>0</v>
      </c>
      <c r="Q20" s="323"/>
      <c r="R20" s="324">
        <f>R7-R17-R19</f>
        <v>0</v>
      </c>
      <c r="S20" s="324">
        <f>S7-S17-S19</f>
        <v>0</v>
      </c>
      <c r="T20" s="327">
        <f>T7-T17-T19</f>
        <v>0</v>
      </c>
      <c r="U20" s="325">
        <f>U7-U17-U19</f>
        <v>0</v>
      </c>
      <c r="V20" s="313"/>
      <c r="W20" s="313"/>
      <c r="X20" s="326"/>
      <c r="Y20" s="96">
        <f>Y7-Y17-Y19</f>
        <v>0</v>
      </c>
      <c r="Z20" s="96">
        <f>Z7-Z17-Z19</f>
        <v>0</v>
      </c>
      <c r="AA20" s="96">
        <f>AA7-AA17-AA19</f>
        <v>0</v>
      </c>
      <c r="AB20" s="98">
        <f>AB7-AB17-AB19</f>
        <v>0</v>
      </c>
      <c r="AC20" s="326"/>
      <c r="AD20" s="96">
        <f>AD7-AD17-AD19</f>
        <v>0</v>
      </c>
      <c r="AE20" s="96">
        <f>AE7-AE17-AE19</f>
        <v>0</v>
      </c>
      <c r="AF20" s="96">
        <f>AF7-AF17-AF19</f>
        <v>0</v>
      </c>
      <c r="AG20" s="98">
        <f>AG7-AG17-AG19</f>
        <v>0</v>
      </c>
      <c r="AH20" s="326"/>
      <c r="AI20" s="96">
        <f>AI7-AI17-AI19</f>
        <v>0</v>
      </c>
      <c r="AJ20" s="96">
        <f>AJ7-AJ17-AJ19</f>
        <v>0</v>
      </c>
      <c r="AK20" s="96">
        <f>AK7-AK17-AK19</f>
        <v>0</v>
      </c>
      <c r="AL20" s="98">
        <f>AL7-AL17-AL19</f>
        <v>0</v>
      </c>
      <c r="AM20" s="313"/>
      <c r="AN20" s="313"/>
      <c r="AO20" s="326"/>
      <c r="AP20" s="96">
        <f>AP7-AP17-AP19</f>
        <v>0</v>
      </c>
      <c r="AQ20" s="96">
        <f>AQ7-AQ17-AQ19</f>
        <v>0</v>
      </c>
      <c r="AR20" s="96">
        <f>AR7-AR17-AR19</f>
        <v>0</v>
      </c>
      <c r="AS20" s="98">
        <f>AS7-AS17-AS19</f>
        <v>0</v>
      </c>
      <c r="AT20" s="326"/>
      <c r="AU20" s="96">
        <f>AU7-AU17-AU19</f>
        <v>0</v>
      </c>
      <c r="AV20" s="96">
        <f>AV7-AV17-AV19</f>
        <v>0</v>
      </c>
      <c r="AW20" s="96">
        <f>AW7-AW17-AW19</f>
        <v>0</v>
      </c>
      <c r="AX20" s="98">
        <f>AX7-AX17-AX19</f>
        <v>0</v>
      </c>
      <c r="AY20" s="326"/>
      <c r="AZ20" s="96">
        <f>AZ7-AZ17-AZ19</f>
        <v>0</v>
      </c>
      <c r="BA20" s="96">
        <f>BA7-BA17-BA19</f>
        <v>0</v>
      </c>
      <c r="BB20" s="96">
        <f>BB7-BB17-BB19</f>
        <v>0</v>
      </c>
      <c r="BC20" s="98">
        <f>BC7-BC17-BC19</f>
        <v>0</v>
      </c>
      <c r="BD20" s="313"/>
      <c r="BE20" s="313"/>
      <c r="BF20" s="326"/>
      <c r="BG20" s="96">
        <f>BG7-BG17-BG19</f>
        <v>0</v>
      </c>
      <c r="BH20" s="96">
        <f>BH7-BH17-BH19</f>
        <v>0</v>
      </c>
      <c r="BI20" s="96">
        <f>BI7-BI17-BI19</f>
        <v>0</v>
      </c>
      <c r="BJ20" s="98">
        <f>BJ7-BJ17-BJ19</f>
        <v>0</v>
      </c>
      <c r="BK20" s="326"/>
      <c r="BL20" s="96">
        <f>BL7-BL17-BL19</f>
        <v>0</v>
      </c>
      <c r="BM20" s="96">
        <f>BM7-BM17-BM19</f>
        <v>0</v>
      </c>
      <c r="BN20" s="96">
        <f>BN7-BN17-BN19</f>
        <v>0</v>
      </c>
      <c r="BO20" s="98">
        <f>BO7-BO17-BO19</f>
        <v>0</v>
      </c>
      <c r="BP20" s="326"/>
      <c r="BQ20" s="96">
        <f>BQ7-BQ17-BQ19</f>
        <v>0</v>
      </c>
      <c r="BR20" s="96">
        <f>BR7-BR17-BR19</f>
        <v>0</v>
      </c>
      <c r="BS20" s="96">
        <f>BS7-BS17-BS19</f>
        <v>0</v>
      </c>
      <c r="BT20" s="98">
        <f>BT7-BT17-BT19</f>
        <v>0</v>
      </c>
      <c r="BU20" s="313"/>
      <c r="BV20" s="313"/>
      <c r="BW20" s="326"/>
      <c r="BX20" s="96">
        <f>BX7-BX17-BX19</f>
        <v>0</v>
      </c>
      <c r="BY20" s="96">
        <f>BY7-BY17-BY19</f>
        <v>0</v>
      </c>
      <c r="BZ20" s="96">
        <f>BZ7-BZ17-BZ19</f>
        <v>0</v>
      </c>
      <c r="CA20" s="98">
        <f>CA7-CA17-CA19</f>
        <v>0</v>
      </c>
      <c r="CB20" s="326"/>
      <c r="CC20" s="96">
        <f>CC7-CC17-CC19</f>
        <v>0</v>
      </c>
      <c r="CD20" s="96">
        <f>CD7-CD17-CD19</f>
        <v>0</v>
      </c>
      <c r="CE20" s="96">
        <f>CE7-CE17-CE19</f>
        <v>0</v>
      </c>
      <c r="CF20" s="98">
        <f>CF7-CF17-CF19</f>
        <v>0</v>
      </c>
      <c r="CG20" s="326"/>
      <c r="CH20" s="96">
        <f>CH7-CH17-CH19</f>
        <v>0</v>
      </c>
      <c r="CI20" s="96">
        <f>CI7-CI17-CI19</f>
        <v>0</v>
      </c>
      <c r="CJ20" s="96">
        <f>CJ7-CJ17-CJ19</f>
        <v>0</v>
      </c>
      <c r="CK20" s="98">
        <f>CK7-CK17-CK19</f>
        <v>0</v>
      </c>
      <c r="CL20" s="313"/>
    </row>
    <row r="21" spans="2:90" ht="11.25" customHeight="1">
      <c r="B21" s="44" t="s">
        <v>10</v>
      </c>
      <c r="C21" s="25" t="s">
        <v>312</v>
      </c>
      <c r="D21" s="46" t="s">
        <v>268</v>
      </c>
      <c r="E21" s="47" t="s">
        <v>294</v>
      </c>
      <c r="F21" s="48" t="s">
        <v>308</v>
      </c>
      <c r="G21" s="331">
        <f>SUM(H21:K21)</f>
        <v>0</v>
      </c>
      <c r="H21" s="100">
        <f>SUM(H23:H26)</f>
        <v>0</v>
      </c>
      <c r="I21" s="100">
        <f>SUM(I23:I26)</f>
        <v>0</v>
      </c>
      <c r="J21" s="100">
        <f>SUM(J23:J26)</f>
        <v>0</v>
      </c>
      <c r="K21" s="101">
        <f>SUM(K23:K26)</f>
        <v>0</v>
      </c>
      <c r="L21" s="99">
        <f>SUM(M21:P21)</f>
        <v>0</v>
      </c>
      <c r="M21" s="100">
        <f>SUM(M23:M26)</f>
        <v>0</v>
      </c>
      <c r="N21" s="100">
        <f>SUM(N23:N26)</f>
        <v>0</v>
      </c>
      <c r="O21" s="100">
        <f>SUM(O23:O26)</f>
        <v>0</v>
      </c>
      <c r="P21" s="101">
        <f>SUM(P23:P26)</f>
        <v>0</v>
      </c>
      <c r="Q21" s="328">
        <f>SUM(R21:U21)</f>
        <v>0</v>
      </c>
      <c r="R21" s="329">
        <f>SUM(R23:R26)</f>
        <v>0</v>
      </c>
      <c r="S21" s="329">
        <f>SUM(S23:S26)</f>
        <v>0</v>
      </c>
      <c r="T21" s="329">
        <f>SUM(T23:T26)</f>
        <v>0</v>
      </c>
      <c r="U21" s="330">
        <f>SUM(U23:U26)</f>
        <v>0</v>
      </c>
      <c r="V21" s="313"/>
      <c r="W21" s="313"/>
      <c r="X21" s="331">
        <f>SUM(Y21:AB21)</f>
        <v>0</v>
      </c>
      <c r="Y21" s="100">
        <f>SUM(Y23:Y26)</f>
        <v>0</v>
      </c>
      <c r="Z21" s="100">
        <f>SUM(Z23:Z26)</f>
        <v>0</v>
      </c>
      <c r="AA21" s="100">
        <f>SUM(AA23:AA26)</f>
        <v>0</v>
      </c>
      <c r="AB21" s="101">
        <f>SUM(AB23:AB26)</f>
        <v>0</v>
      </c>
      <c r="AC21" s="331">
        <f>SUM(AD21:AG21)</f>
        <v>0</v>
      </c>
      <c r="AD21" s="100">
        <f>SUM(AD23:AD26)</f>
        <v>0</v>
      </c>
      <c r="AE21" s="100">
        <f>SUM(AE23:AE26)</f>
        <v>0</v>
      </c>
      <c r="AF21" s="100">
        <f>SUM(AF23:AF26)</f>
        <v>0</v>
      </c>
      <c r="AG21" s="101">
        <f>SUM(AG23:AG26)</f>
        <v>0</v>
      </c>
      <c r="AH21" s="331">
        <f>SUM(AI21:AL21)</f>
        <v>0</v>
      </c>
      <c r="AI21" s="100">
        <f>SUM(AI23:AI26)</f>
        <v>0</v>
      </c>
      <c r="AJ21" s="100">
        <f>SUM(AJ23:AJ26)</f>
        <v>0</v>
      </c>
      <c r="AK21" s="100">
        <f>SUM(AK23:AK26)</f>
        <v>0</v>
      </c>
      <c r="AL21" s="101">
        <f>SUM(AL23:AL26)</f>
        <v>0</v>
      </c>
      <c r="AM21" s="313"/>
      <c r="AN21" s="313"/>
      <c r="AO21" s="331">
        <f>SUM(AP21:AS21)</f>
        <v>0</v>
      </c>
      <c r="AP21" s="100">
        <f>SUM(AP23:AP26)</f>
        <v>0</v>
      </c>
      <c r="AQ21" s="100">
        <f>SUM(AQ23:AQ26)</f>
        <v>0</v>
      </c>
      <c r="AR21" s="100">
        <f>SUM(AR23:AR26)</f>
        <v>0</v>
      </c>
      <c r="AS21" s="101">
        <f>SUM(AS23:AS26)</f>
        <v>0</v>
      </c>
      <c r="AT21" s="331">
        <f>SUM(AU21:AX21)</f>
        <v>0</v>
      </c>
      <c r="AU21" s="100">
        <f>SUM(AU23:AU26)</f>
        <v>0</v>
      </c>
      <c r="AV21" s="100">
        <f>SUM(AV23:AV26)</f>
        <v>0</v>
      </c>
      <c r="AW21" s="100">
        <f>SUM(AW23:AW26)</f>
        <v>0</v>
      </c>
      <c r="AX21" s="101">
        <f>SUM(AX23:AX26)</f>
        <v>0</v>
      </c>
      <c r="AY21" s="331">
        <f>SUM(AZ21:BC21)</f>
        <v>0</v>
      </c>
      <c r="AZ21" s="100">
        <f>SUM(AZ23:AZ26)</f>
        <v>0</v>
      </c>
      <c r="BA21" s="100">
        <f>SUM(BA23:BA26)</f>
        <v>0</v>
      </c>
      <c r="BB21" s="100">
        <f>SUM(BB23:BB26)</f>
        <v>0</v>
      </c>
      <c r="BC21" s="101">
        <f>SUM(BC23:BC26)</f>
        <v>0</v>
      </c>
      <c r="BD21" s="313"/>
      <c r="BE21" s="313"/>
      <c r="BF21" s="331">
        <f>SUM(BG21:BJ21)</f>
        <v>0</v>
      </c>
      <c r="BG21" s="100">
        <f>SUM(BG23:BG26)</f>
        <v>0</v>
      </c>
      <c r="BH21" s="100">
        <f>SUM(BH23:BH26)</f>
        <v>0</v>
      </c>
      <c r="BI21" s="100">
        <f>SUM(BI23:BI26)</f>
        <v>0</v>
      </c>
      <c r="BJ21" s="101">
        <f>SUM(BJ23:BJ26)</f>
        <v>0</v>
      </c>
      <c r="BK21" s="331">
        <f>SUM(BL21:BO21)</f>
        <v>0</v>
      </c>
      <c r="BL21" s="100">
        <f>SUM(BL23:BL26)</f>
        <v>0</v>
      </c>
      <c r="BM21" s="100">
        <f>SUM(BM23:BM26)</f>
        <v>0</v>
      </c>
      <c r="BN21" s="100">
        <f>SUM(BN23:BN26)</f>
        <v>0</v>
      </c>
      <c r="BO21" s="101">
        <f>SUM(BO23:BO26)</f>
        <v>0</v>
      </c>
      <c r="BP21" s="331">
        <f>SUM(BQ21:BT21)</f>
        <v>0</v>
      </c>
      <c r="BQ21" s="100">
        <f>SUM(BQ23:BQ26)</f>
        <v>0</v>
      </c>
      <c r="BR21" s="100">
        <f>SUM(BR23:BR26)</f>
        <v>0</v>
      </c>
      <c r="BS21" s="100">
        <f>SUM(BS23:BS26)</f>
        <v>0</v>
      </c>
      <c r="BT21" s="101">
        <f>SUM(BT23:BT26)</f>
        <v>0</v>
      </c>
      <c r="BU21" s="313"/>
      <c r="BV21" s="313"/>
      <c r="BW21" s="331">
        <f>SUM(BX21:CA21)</f>
        <v>0</v>
      </c>
      <c r="BX21" s="100">
        <f>SUM(BX23:BX26)</f>
        <v>0</v>
      </c>
      <c r="BY21" s="100">
        <f>SUM(BY23:BY26)</f>
        <v>0</v>
      </c>
      <c r="BZ21" s="100">
        <f>SUM(BZ23:BZ26)</f>
        <v>0</v>
      </c>
      <c r="CA21" s="101">
        <f>SUM(CA23:CA26)</f>
        <v>0</v>
      </c>
      <c r="CB21" s="331">
        <f>SUM(CC21:CF21)</f>
        <v>0</v>
      </c>
      <c r="CC21" s="100">
        <f>SUM(CC23:CC26)</f>
        <v>0</v>
      </c>
      <c r="CD21" s="100">
        <f>SUM(CD23:CD26)</f>
        <v>0</v>
      </c>
      <c r="CE21" s="100">
        <f>SUM(CE23:CE26)</f>
        <v>0</v>
      </c>
      <c r="CF21" s="101">
        <f>SUM(CF23:CF26)</f>
        <v>0</v>
      </c>
      <c r="CG21" s="331">
        <f>SUM(CH21:CK21)</f>
        <v>0</v>
      </c>
      <c r="CH21" s="100">
        <f>SUM(CH23:CH26)</f>
        <v>0</v>
      </c>
      <c r="CI21" s="100">
        <f>SUM(CI23:CI26)</f>
        <v>0</v>
      </c>
      <c r="CJ21" s="100">
        <f>SUM(CJ23:CJ26)</f>
        <v>0</v>
      </c>
      <c r="CK21" s="101">
        <f>SUM(CK23:CK26)</f>
        <v>0</v>
      </c>
      <c r="CL21" s="313"/>
    </row>
    <row r="22" spans="1:90" ht="10.5" customHeight="1">
      <c r="A22" s="154"/>
      <c r="B22" s="44"/>
      <c r="C22" s="26" t="s">
        <v>46</v>
      </c>
      <c r="D22" s="46"/>
      <c r="E22" s="47" t="s">
        <v>294</v>
      </c>
      <c r="F22" s="48"/>
      <c r="G22" s="314"/>
      <c r="H22" s="315"/>
      <c r="I22" s="315"/>
      <c r="J22" s="315"/>
      <c r="K22" s="316"/>
      <c r="L22" s="91"/>
      <c r="M22" s="102"/>
      <c r="N22" s="102"/>
      <c r="O22" s="102"/>
      <c r="P22" s="103"/>
      <c r="Q22" s="332"/>
      <c r="R22" s="333"/>
      <c r="S22" s="333"/>
      <c r="T22" s="333"/>
      <c r="U22" s="334"/>
      <c r="V22" s="313"/>
      <c r="W22" s="313"/>
      <c r="X22" s="314"/>
      <c r="Y22" s="315"/>
      <c r="Z22" s="315"/>
      <c r="AA22" s="315"/>
      <c r="AB22" s="316"/>
      <c r="AC22" s="314"/>
      <c r="AD22" s="315"/>
      <c r="AE22" s="315"/>
      <c r="AF22" s="315"/>
      <c r="AG22" s="316"/>
      <c r="AH22" s="314"/>
      <c r="AI22" s="315"/>
      <c r="AJ22" s="315"/>
      <c r="AK22" s="315"/>
      <c r="AL22" s="316"/>
      <c r="AM22" s="313"/>
      <c r="AN22" s="313"/>
      <c r="AO22" s="314"/>
      <c r="AP22" s="315"/>
      <c r="AQ22" s="315"/>
      <c r="AR22" s="315"/>
      <c r="AS22" s="316"/>
      <c r="AT22" s="314"/>
      <c r="AU22" s="315"/>
      <c r="AV22" s="315"/>
      <c r="AW22" s="315"/>
      <c r="AX22" s="316"/>
      <c r="AY22" s="314"/>
      <c r="AZ22" s="315"/>
      <c r="BA22" s="315"/>
      <c r="BB22" s="315"/>
      <c r="BC22" s="316"/>
      <c r="BD22" s="313"/>
      <c r="BE22" s="313"/>
      <c r="BF22" s="314"/>
      <c r="BG22" s="315"/>
      <c r="BH22" s="315"/>
      <c r="BI22" s="315"/>
      <c r="BJ22" s="316"/>
      <c r="BK22" s="314"/>
      <c r="BL22" s="315"/>
      <c r="BM22" s="315"/>
      <c r="BN22" s="315"/>
      <c r="BO22" s="316"/>
      <c r="BP22" s="314"/>
      <c r="BQ22" s="315"/>
      <c r="BR22" s="315"/>
      <c r="BS22" s="315"/>
      <c r="BT22" s="316"/>
      <c r="BU22" s="313"/>
      <c r="BV22" s="313"/>
      <c r="BW22" s="314"/>
      <c r="BX22" s="315"/>
      <c r="BY22" s="315"/>
      <c r="BZ22" s="315"/>
      <c r="CA22" s="316"/>
      <c r="CB22" s="314"/>
      <c r="CC22" s="315"/>
      <c r="CD22" s="315"/>
      <c r="CE22" s="315"/>
      <c r="CF22" s="316"/>
      <c r="CG22" s="314"/>
      <c r="CH22" s="315"/>
      <c r="CI22" s="315"/>
      <c r="CJ22" s="315"/>
      <c r="CK22" s="316"/>
      <c r="CL22" s="313"/>
    </row>
    <row r="23" spans="1:90" ht="15.75">
      <c r="A23" s="230"/>
      <c r="B23" s="44" t="s">
        <v>37</v>
      </c>
      <c r="C23" s="27" t="s">
        <v>151</v>
      </c>
      <c r="D23" s="46" t="s">
        <v>269</v>
      </c>
      <c r="E23" s="47" t="s">
        <v>294</v>
      </c>
      <c r="F23" s="48"/>
      <c r="G23" s="81">
        <f aca="true" t="shared" si="10" ref="G23:G29">SUM(H23:K23)</f>
        <v>0</v>
      </c>
      <c r="H23" s="159"/>
      <c r="I23" s="159"/>
      <c r="J23" s="157"/>
      <c r="K23" s="160"/>
      <c r="L23" s="92">
        <f aca="true" t="shared" si="11" ref="L23:L29">SUM(M23:P23)</f>
        <v>0</v>
      </c>
      <c r="M23" s="157"/>
      <c r="N23" s="157"/>
      <c r="O23" s="157"/>
      <c r="P23" s="158"/>
      <c r="Q23" s="161">
        <f aca="true" t="shared" si="12" ref="Q23:Q29">SUM(R23:U23)</f>
        <v>0</v>
      </c>
      <c r="R23" s="159"/>
      <c r="S23" s="159"/>
      <c r="T23" s="159"/>
      <c r="U23" s="160"/>
      <c r="V23" s="335"/>
      <c r="W23" s="335"/>
      <c r="X23" s="81">
        <f aca="true" t="shared" si="13" ref="X23:X29">SUM(Y23:AB23)</f>
        <v>0</v>
      </c>
      <c r="Y23" s="159"/>
      <c r="Z23" s="159"/>
      <c r="AA23" s="157"/>
      <c r="AB23" s="160"/>
      <c r="AC23" s="81">
        <f aca="true" t="shared" si="14" ref="AC23:AC29">SUM(AD23:AG23)</f>
        <v>0</v>
      </c>
      <c r="AD23" s="159"/>
      <c r="AE23" s="159"/>
      <c r="AF23" s="159"/>
      <c r="AG23" s="160"/>
      <c r="AH23" s="81">
        <f aca="true" t="shared" si="15" ref="AH23:AH29">SUM(AI23:AL23)</f>
        <v>0</v>
      </c>
      <c r="AI23" s="159"/>
      <c r="AJ23" s="159"/>
      <c r="AK23" s="157"/>
      <c r="AL23" s="160"/>
      <c r="AM23" s="335"/>
      <c r="AN23" s="335"/>
      <c r="AO23" s="81">
        <f aca="true" t="shared" si="16" ref="AO23:AO29">SUM(AP23:AS23)</f>
        <v>0</v>
      </c>
      <c r="AP23" s="159"/>
      <c r="AQ23" s="159"/>
      <c r="AR23" s="157"/>
      <c r="AS23" s="160"/>
      <c r="AT23" s="81">
        <f aca="true" t="shared" si="17" ref="AT23:AT29">SUM(AU23:AX23)</f>
        <v>0</v>
      </c>
      <c r="AU23" s="159"/>
      <c r="AV23" s="159"/>
      <c r="AW23" s="159"/>
      <c r="AX23" s="160"/>
      <c r="AY23" s="81">
        <f aca="true" t="shared" si="18" ref="AY23:AY29">SUM(AZ23:BC23)</f>
        <v>0</v>
      </c>
      <c r="AZ23" s="159"/>
      <c r="BA23" s="159"/>
      <c r="BB23" s="159"/>
      <c r="BC23" s="160"/>
      <c r="BD23" s="335"/>
      <c r="BE23" s="335"/>
      <c r="BF23" s="81">
        <f aca="true" t="shared" si="19" ref="BF23:BF29">SUM(BG23:BJ23)</f>
        <v>0</v>
      </c>
      <c r="BG23" s="159"/>
      <c r="BH23" s="159"/>
      <c r="BI23" s="157"/>
      <c r="BJ23" s="847"/>
      <c r="BK23" s="81">
        <f aca="true" t="shared" si="20" ref="BK23:BK29">SUM(BL23:BO23)</f>
        <v>0</v>
      </c>
      <c r="BL23" s="159"/>
      <c r="BM23" s="159"/>
      <c r="BN23" s="159"/>
      <c r="BO23" s="160"/>
      <c r="BP23" s="81">
        <f aca="true" t="shared" si="21" ref="BP23:BP29">SUM(BQ23:BT23)</f>
        <v>0</v>
      </c>
      <c r="BQ23" s="159"/>
      <c r="BR23" s="159"/>
      <c r="BS23" s="159"/>
      <c r="BT23" s="158"/>
      <c r="BU23" s="335"/>
      <c r="BV23" s="335"/>
      <c r="BW23" s="81">
        <f aca="true" t="shared" si="22" ref="BW23:BW29">SUM(BX23:CA23)</f>
        <v>0</v>
      </c>
      <c r="BX23" s="159"/>
      <c r="BY23" s="159"/>
      <c r="BZ23" s="157"/>
      <c r="CA23" s="847"/>
      <c r="CB23" s="81">
        <f aca="true" t="shared" si="23" ref="CB23:CB29">SUM(CC23:CF23)</f>
        <v>0</v>
      </c>
      <c r="CC23" s="159"/>
      <c r="CD23" s="159"/>
      <c r="CE23" s="159"/>
      <c r="CF23" s="160"/>
      <c r="CG23" s="81">
        <f aca="true" t="shared" si="24" ref="CG23:CG29">SUM(CH23:CK23)</f>
        <v>0</v>
      </c>
      <c r="CH23" s="159"/>
      <c r="CI23" s="159"/>
      <c r="CJ23" s="157"/>
      <c r="CK23" s="848"/>
      <c r="CL23" s="335"/>
    </row>
    <row r="24" spans="2:90" ht="11.25">
      <c r="B24" s="44" t="s">
        <v>38</v>
      </c>
      <c r="C24" s="27" t="s">
        <v>150</v>
      </c>
      <c r="D24" s="46" t="s">
        <v>270</v>
      </c>
      <c r="E24" s="47" t="s">
        <v>294</v>
      </c>
      <c r="F24" s="48"/>
      <c r="G24" s="81">
        <f t="shared" si="10"/>
        <v>0</v>
      </c>
      <c r="H24" s="159"/>
      <c r="I24" s="159"/>
      <c r="J24" s="157"/>
      <c r="K24" s="160"/>
      <c r="L24" s="92">
        <f t="shared" si="11"/>
        <v>0</v>
      </c>
      <c r="M24" s="157"/>
      <c r="N24" s="157"/>
      <c r="O24" s="157"/>
      <c r="P24" s="158"/>
      <c r="Q24" s="161">
        <f t="shared" si="12"/>
        <v>0</v>
      </c>
      <c r="R24" s="159"/>
      <c r="S24" s="159"/>
      <c r="T24" s="159"/>
      <c r="U24" s="160"/>
      <c r="V24" s="230"/>
      <c r="W24" s="230"/>
      <c r="X24" s="81">
        <f t="shared" si="13"/>
        <v>0</v>
      </c>
      <c r="Y24" s="159"/>
      <c r="Z24" s="159"/>
      <c r="AA24" s="157"/>
      <c r="AB24" s="160"/>
      <c r="AC24" s="81">
        <f t="shared" si="14"/>
        <v>0</v>
      </c>
      <c r="AD24" s="159"/>
      <c r="AE24" s="159"/>
      <c r="AF24" s="159"/>
      <c r="AG24" s="160"/>
      <c r="AH24" s="81">
        <f t="shared" si="15"/>
        <v>0</v>
      </c>
      <c r="AI24" s="159"/>
      <c r="AJ24" s="159"/>
      <c r="AK24" s="157"/>
      <c r="AL24" s="160"/>
      <c r="AM24" s="230"/>
      <c r="AN24" s="230"/>
      <c r="AO24" s="81">
        <f t="shared" si="16"/>
        <v>0</v>
      </c>
      <c r="AP24" s="159"/>
      <c r="AQ24" s="159"/>
      <c r="AR24" s="157"/>
      <c r="AS24" s="160"/>
      <c r="AT24" s="81">
        <f t="shared" si="17"/>
        <v>0</v>
      </c>
      <c r="AU24" s="159"/>
      <c r="AV24" s="159"/>
      <c r="AW24" s="159"/>
      <c r="AX24" s="160"/>
      <c r="AY24" s="81">
        <f t="shared" si="18"/>
        <v>0</v>
      </c>
      <c r="AZ24" s="159"/>
      <c r="BA24" s="159"/>
      <c r="BB24" s="159"/>
      <c r="BC24" s="160"/>
      <c r="BD24" s="230"/>
      <c r="BE24" s="230"/>
      <c r="BF24" s="81">
        <f t="shared" si="19"/>
        <v>0</v>
      </c>
      <c r="BG24" s="159"/>
      <c r="BH24" s="159"/>
      <c r="BI24" s="157"/>
      <c r="BJ24" s="847"/>
      <c r="BK24" s="81">
        <f t="shared" si="20"/>
        <v>0</v>
      </c>
      <c r="BL24" s="159"/>
      <c r="BM24" s="159"/>
      <c r="BN24" s="159"/>
      <c r="BO24" s="160"/>
      <c r="BP24" s="81">
        <f t="shared" si="21"/>
        <v>0</v>
      </c>
      <c r="BQ24" s="159"/>
      <c r="BR24" s="159"/>
      <c r="BS24" s="159"/>
      <c r="BT24" s="158"/>
      <c r="BU24" s="230"/>
      <c r="BV24" s="230"/>
      <c r="BW24" s="81">
        <f t="shared" si="22"/>
        <v>0</v>
      </c>
      <c r="BX24" s="159"/>
      <c r="BY24" s="159"/>
      <c r="BZ24" s="159"/>
      <c r="CA24" s="847"/>
      <c r="CB24" s="81">
        <f t="shared" si="23"/>
        <v>0</v>
      </c>
      <c r="CC24" s="159"/>
      <c r="CD24" s="159"/>
      <c r="CE24" s="159"/>
      <c r="CF24" s="160"/>
      <c r="CG24" s="81">
        <f t="shared" si="24"/>
        <v>0</v>
      </c>
      <c r="CH24" s="159"/>
      <c r="CI24" s="159"/>
      <c r="CJ24" s="159"/>
      <c r="CK24" s="848"/>
      <c r="CL24" s="230"/>
    </row>
    <row r="25" spans="2:90" ht="11.25">
      <c r="B25" s="44" t="s">
        <v>337</v>
      </c>
      <c r="C25" s="28" t="s">
        <v>336</v>
      </c>
      <c r="D25" s="46"/>
      <c r="E25" s="47"/>
      <c r="F25" s="48"/>
      <c r="G25" s="81">
        <f t="shared" si="10"/>
        <v>0</v>
      </c>
      <c r="H25" s="159"/>
      <c r="I25" s="157"/>
      <c r="J25" s="157"/>
      <c r="K25" s="160"/>
      <c r="L25" s="92">
        <f t="shared" si="11"/>
        <v>0</v>
      </c>
      <c r="M25" s="157"/>
      <c r="N25" s="157"/>
      <c r="O25" s="157"/>
      <c r="P25" s="158"/>
      <c r="Q25" s="161">
        <f t="shared" si="12"/>
        <v>0</v>
      </c>
      <c r="R25" s="159"/>
      <c r="S25" s="159"/>
      <c r="T25" s="159"/>
      <c r="U25" s="160"/>
      <c r="V25" s="313"/>
      <c r="W25" s="313"/>
      <c r="X25" s="81">
        <f t="shared" si="13"/>
        <v>0</v>
      </c>
      <c r="Y25" s="159"/>
      <c r="Z25" s="157"/>
      <c r="AA25" s="157"/>
      <c r="AB25" s="160"/>
      <c r="AC25" s="81">
        <f t="shared" si="14"/>
        <v>0</v>
      </c>
      <c r="AD25" s="159"/>
      <c r="AE25" s="159"/>
      <c r="AF25" s="159"/>
      <c r="AG25" s="160"/>
      <c r="AH25" s="81">
        <f t="shared" si="15"/>
        <v>0</v>
      </c>
      <c r="AI25" s="159"/>
      <c r="AJ25" s="157"/>
      <c r="AK25" s="157"/>
      <c r="AL25" s="160"/>
      <c r="AM25" s="313"/>
      <c r="AN25" s="313"/>
      <c r="AO25" s="81">
        <f t="shared" si="16"/>
        <v>0</v>
      </c>
      <c r="AP25" s="159"/>
      <c r="AQ25" s="159"/>
      <c r="AR25" s="157"/>
      <c r="AS25" s="160"/>
      <c r="AT25" s="81">
        <f t="shared" si="17"/>
        <v>0</v>
      </c>
      <c r="AU25" s="159"/>
      <c r="AV25" s="159"/>
      <c r="AW25" s="159"/>
      <c r="AX25" s="160"/>
      <c r="AY25" s="81">
        <f t="shared" si="18"/>
        <v>0</v>
      </c>
      <c r="AZ25" s="159"/>
      <c r="BA25" s="159"/>
      <c r="BB25" s="159"/>
      <c r="BC25" s="160"/>
      <c r="BD25" s="313"/>
      <c r="BE25" s="313"/>
      <c r="BF25" s="81">
        <f t="shared" si="19"/>
        <v>0</v>
      </c>
      <c r="BG25" s="159"/>
      <c r="BH25" s="159"/>
      <c r="BI25" s="157"/>
      <c r="BJ25" s="847"/>
      <c r="BK25" s="81">
        <f t="shared" si="20"/>
        <v>0</v>
      </c>
      <c r="BL25" s="159"/>
      <c r="BM25" s="159"/>
      <c r="BN25" s="159"/>
      <c r="BO25" s="160"/>
      <c r="BP25" s="81">
        <f t="shared" si="21"/>
        <v>0</v>
      </c>
      <c r="BQ25" s="159"/>
      <c r="BR25" s="159"/>
      <c r="BS25" s="159"/>
      <c r="BT25" s="158"/>
      <c r="BU25" s="313"/>
      <c r="BV25" s="313"/>
      <c r="BW25" s="81">
        <f t="shared" si="22"/>
        <v>0</v>
      </c>
      <c r="BX25" s="159"/>
      <c r="BY25" s="159"/>
      <c r="BZ25" s="159"/>
      <c r="CA25" s="847"/>
      <c r="CB25" s="81">
        <f t="shared" si="23"/>
        <v>0</v>
      </c>
      <c r="CC25" s="159"/>
      <c r="CD25" s="159"/>
      <c r="CE25" s="159"/>
      <c r="CF25" s="160"/>
      <c r="CG25" s="81">
        <f t="shared" si="24"/>
        <v>0</v>
      </c>
      <c r="CH25" s="159"/>
      <c r="CI25" s="159"/>
      <c r="CJ25" s="157"/>
      <c r="CK25" s="848"/>
      <c r="CL25" s="313"/>
    </row>
    <row r="26" spans="2:92" ht="12.75">
      <c r="B26" s="57" t="s">
        <v>338</v>
      </c>
      <c r="C26" s="27" t="s">
        <v>335</v>
      </c>
      <c r="D26" s="46" t="s">
        <v>271</v>
      </c>
      <c r="E26" s="47" t="s">
        <v>294</v>
      </c>
      <c r="F26" s="48"/>
      <c r="G26" s="81">
        <f t="shared" si="10"/>
        <v>0</v>
      </c>
      <c r="H26" s="159"/>
      <c r="I26" s="159"/>
      <c r="J26" s="157"/>
      <c r="K26" s="160"/>
      <c r="L26" s="92">
        <f t="shared" si="11"/>
        <v>0</v>
      </c>
      <c r="M26" s="157"/>
      <c r="N26" s="157"/>
      <c r="O26" s="157"/>
      <c r="P26" s="158"/>
      <c r="Q26" s="161">
        <f t="shared" si="12"/>
        <v>0</v>
      </c>
      <c r="R26" s="159"/>
      <c r="S26" s="159"/>
      <c r="T26" s="159"/>
      <c r="U26" s="160"/>
      <c r="V26" s="313"/>
      <c r="W26" s="313"/>
      <c r="X26" s="81">
        <f t="shared" si="13"/>
        <v>0</v>
      </c>
      <c r="Y26" s="159"/>
      <c r="Z26" s="159"/>
      <c r="AA26" s="157"/>
      <c r="AB26" s="160"/>
      <c r="AC26" s="81">
        <f t="shared" si="14"/>
        <v>0</v>
      </c>
      <c r="AD26" s="159"/>
      <c r="AE26" s="159"/>
      <c r="AF26" s="159"/>
      <c r="AG26" s="160"/>
      <c r="AH26" s="81">
        <f t="shared" si="15"/>
        <v>0</v>
      </c>
      <c r="AI26" s="159"/>
      <c r="AJ26" s="159"/>
      <c r="AK26" s="159"/>
      <c r="AL26" s="160"/>
      <c r="AM26" s="313"/>
      <c r="AN26" s="313"/>
      <c r="AO26" s="81">
        <f t="shared" si="16"/>
        <v>0</v>
      </c>
      <c r="AP26" s="159"/>
      <c r="AQ26" s="159"/>
      <c r="AR26" s="157"/>
      <c r="AS26" s="160"/>
      <c r="AT26" s="81">
        <f t="shared" si="17"/>
        <v>0</v>
      </c>
      <c r="AU26" s="159"/>
      <c r="AV26" s="159"/>
      <c r="AW26" s="159"/>
      <c r="AX26" s="160"/>
      <c r="AY26" s="81">
        <f t="shared" si="18"/>
        <v>0</v>
      </c>
      <c r="AZ26" s="159"/>
      <c r="BA26" s="159"/>
      <c r="BB26" s="159"/>
      <c r="BC26" s="160"/>
      <c r="BD26" s="313"/>
      <c r="BE26" s="313"/>
      <c r="BF26" s="81">
        <f t="shared" si="19"/>
        <v>0</v>
      </c>
      <c r="BG26" s="159"/>
      <c r="BH26" s="159"/>
      <c r="BI26" s="159"/>
      <c r="BJ26" s="160"/>
      <c r="BK26" s="81">
        <f t="shared" si="20"/>
        <v>0</v>
      </c>
      <c r="BL26" s="159"/>
      <c r="BM26" s="159"/>
      <c r="BN26" s="159"/>
      <c r="BO26" s="160"/>
      <c r="BP26" s="81">
        <f t="shared" si="21"/>
        <v>0</v>
      </c>
      <c r="BQ26" s="159"/>
      <c r="BR26" s="159"/>
      <c r="BS26" s="159"/>
      <c r="BT26" s="158"/>
      <c r="BU26" s="313"/>
      <c r="BV26" s="313"/>
      <c r="BW26" s="81">
        <f t="shared" si="22"/>
        <v>0</v>
      </c>
      <c r="BX26" s="159"/>
      <c r="BY26" s="159"/>
      <c r="BZ26" s="159"/>
      <c r="CA26" s="160"/>
      <c r="CB26" s="81">
        <f t="shared" si="23"/>
        <v>0</v>
      </c>
      <c r="CC26" s="159"/>
      <c r="CD26" s="159"/>
      <c r="CE26" s="159"/>
      <c r="CF26" s="160"/>
      <c r="CG26" s="81">
        <f t="shared" si="24"/>
        <v>0</v>
      </c>
      <c r="CH26" s="159"/>
      <c r="CI26" s="159"/>
      <c r="CJ26" s="159"/>
      <c r="CK26" s="160"/>
      <c r="CL26" s="313"/>
      <c r="CM26" s="29"/>
      <c r="CN26" s="29"/>
    </row>
    <row r="27" spans="2:92" ht="12.75">
      <c r="B27" s="44" t="s">
        <v>11</v>
      </c>
      <c r="C27" s="25" t="s">
        <v>339</v>
      </c>
      <c r="D27" s="46" t="s">
        <v>272</v>
      </c>
      <c r="E27" s="47" t="s">
        <v>294</v>
      </c>
      <c r="F27" s="48"/>
      <c r="G27" s="331">
        <f t="shared" si="10"/>
        <v>0</v>
      </c>
      <c r="H27" s="100">
        <f>H28+H29</f>
        <v>0</v>
      </c>
      <c r="I27" s="100">
        <f>I28+I29</f>
        <v>0</v>
      </c>
      <c r="J27" s="100">
        <f>J28+J29</f>
        <v>0</v>
      </c>
      <c r="K27" s="101">
        <f>K28+K29</f>
        <v>0</v>
      </c>
      <c r="L27" s="99">
        <f t="shared" si="11"/>
        <v>0</v>
      </c>
      <c r="M27" s="100">
        <f>M28+M29</f>
        <v>0</v>
      </c>
      <c r="N27" s="100">
        <f>N28+N29</f>
        <v>0</v>
      </c>
      <c r="O27" s="100">
        <f>O28+O29</f>
        <v>0</v>
      </c>
      <c r="P27" s="101">
        <f>P28+P29</f>
        <v>0</v>
      </c>
      <c r="Q27" s="328">
        <f t="shared" si="12"/>
        <v>0</v>
      </c>
      <c r="R27" s="329">
        <f>R28+R29</f>
        <v>0</v>
      </c>
      <c r="S27" s="329">
        <f>S28+S29</f>
        <v>0</v>
      </c>
      <c r="T27" s="329">
        <f>T28+T29</f>
        <v>0</v>
      </c>
      <c r="U27" s="330">
        <f>U28+U29</f>
        <v>0</v>
      </c>
      <c r="V27" s="313"/>
      <c r="W27" s="313"/>
      <c r="X27" s="331">
        <f t="shared" si="13"/>
        <v>0</v>
      </c>
      <c r="Y27" s="100">
        <f>Y28+Y29</f>
        <v>0</v>
      </c>
      <c r="Z27" s="100">
        <f>Z28+Z29</f>
        <v>0</v>
      </c>
      <c r="AA27" s="100">
        <f>AA28+AA29</f>
        <v>0</v>
      </c>
      <c r="AB27" s="101">
        <f>AB28+AB29</f>
        <v>0</v>
      </c>
      <c r="AC27" s="331">
        <f t="shared" si="14"/>
        <v>0</v>
      </c>
      <c r="AD27" s="100">
        <f>AD28+AD29</f>
        <v>0</v>
      </c>
      <c r="AE27" s="100">
        <f>AE28+AE29</f>
        <v>0</v>
      </c>
      <c r="AF27" s="100">
        <f>AF28+AF29</f>
        <v>0</v>
      </c>
      <c r="AG27" s="101">
        <f>AG28+AG29</f>
        <v>0</v>
      </c>
      <c r="AH27" s="331">
        <f t="shared" si="15"/>
        <v>0</v>
      </c>
      <c r="AI27" s="100">
        <f>AI28+AI29</f>
        <v>0</v>
      </c>
      <c r="AJ27" s="100">
        <f>AJ28+AJ29</f>
        <v>0</v>
      </c>
      <c r="AK27" s="100">
        <f>AK28+AK29</f>
        <v>0</v>
      </c>
      <c r="AL27" s="101">
        <f>AL28+AL29</f>
        <v>0</v>
      </c>
      <c r="AM27" s="313"/>
      <c r="AN27" s="313"/>
      <c r="AO27" s="331">
        <f t="shared" si="16"/>
        <v>0</v>
      </c>
      <c r="AP27" s="100">
        <f>AP28+AP29</f>
        <v>0</v>
      </c>
      <c r="AQ27" s="100">
        <f>AQ28+AQ29</f>
        <v>0</v>
      </c>
      <c r="AR27" s="100">
        <f>AR28+AR29</f>
        <v>0</v>
      </c>
      <c r="AS27" s="101">
        <f>AS28+AS29</f>
        <v>0</v>
      </c>
      <c r="AT27" s="331">
        <f t="shared" si="17"/>
        <v>0</v>
      </c>
      <c r="AU27" s="100">
        <f>AU28+AU29</f>
        <v>0</v>
      </c>
      <c r="AV27" s="100">
        <f>AV28+AV29</f>
        <v>0</v>
      </c>
      <c r="AW27" s="100">
        <f>AW28+AW29</f>
        <v>0</v>
      </c>
      <c r="AX27" s="101">
        <f>AX28+AX29</f>
        <v>0</v>
      </c>
      <c r="AY27" s="331">
        <f t="shared" si="18"/>
        <v>0</v>
      </c>
      <c r="AZ27" s="100">
        <f>AZ28+AZ29</f>
        <v>0</v>
      </c>
      <c r="BA27" s="100">
        <f>BA28+BA29</f>
        <v>0</v>
      </c>
      <c r="BB27" s="100">
        <f>BB28+BB29</f>
        <v>0</v>
      </c>
      <c r="BC27" s="101">
        <f>BC28+BC29</f>
        <v>0</v>
      </c>
      <c r="BD27" s="313"/>
      <c r="BE27" s="313"/>
      <c r="BF27" s="331">
        <f t="shared" si="19"/>
        <v>0</v>
      </c>
      <c r="BG27" s="100">
        <f>BG28+BG29</f>
        <v>0</v>
      </c>
      <c r="BH27" s="100">
        <f>BH28+BH29</f>
        <v>0</v>
      </c>
      <c r="BI27" s="100">
        <f>BI28+BI29</f>
        <v>0</v>
      </c>
      <c r="BJ27" s="101">
        <f>BJ28+BJ29</f>
        <v>0</v>
      </c>
      <c r="BK27" s="331">
        <f t="shared" si="20"/>
        <v>0</v>
      </c>
      <c r="BL27" s="100">
        <f>BL28+BL29</f>
        <v>0</v>
      </c>
      <c r="BM27" s="100">
        <f>BM28+BM29</f>
        <v>0</v>
      </c>
      <c r="BN27" s="100">
        <f>BN28+BN29</f>
        <v>0</v>
      </c>
      <c r="BO27" s="101">
        <f>BO28+BO29</f>
        <v>0</v>
      </c>
      <c r="BP27" s="331">
        <f t="shared" si="21"/>
        <v>0</v>
      </c>
      <c r="BQ27" s="100">
        <f>BQ28+BQ29</f>
        <v>0</v>
      </c>
      <c r="BR27" s="100">
        <f>BR28+BR29</f>
        <v>0</v>
      </c>
      <c r="BS27" s="100">
        <f>BS28+BS29</f>
        <v>0</v>
      </c>
      <c r="BT27" s="101">
        <f>BT28+BT29</f>
        <v>0</v>
      </c>
      <c r="BU27" s="313"/>
      <c r="BV27" s="313"/>
      <c r="BW27" s="331">
        <f t="shared" si="22"/>
        <v>0</v>
      </c>
      <c r="BX27" s="100">
        <f>BX28+BX29</f>
        <v>0</v>
      </c>
      <c r="BY27" s="100">
        <f>BY28+BY29</f>
        <v>0</v>
      </c>
      <c r="BZ27" s="100">
        <f>BZ28+BZ29</f>
        <v>0</v>
      </c>
      <c r="CA27" s="101">
        <f>CA28+CA29</f>
        <v>0</v>
      </c>
      <c r="CB27" s="331">
        <f t="shared" si="23"/>
        <v>0</v>
      </c>
      <c r="CC27" s="100">
        <f>CC28+CC29</f>
        <v>0</v>
      </c>
      <c r="CD27" s="100">
        <f>CD28+CD29</f>
        <v>0</v>
      </c>
      <c r="CE27" s="100">
        <f>CE28+CE29</f>
        <v>0</v>
      </c>
      <c r="CF27" s="101">
        <f>CF28+CF29</f>
        <v>0</v>
      </c>
      <c r="CG27" s="331">
        <f t="shared" si="24"/>
        <v>0</v>
      </c>
      <c r="CH27" s="100">
        <f>CH28+CH29</f>
        <v>0</v>
      </c>
      <c r="CI27" s="100">
        <f>CI28+CI29</f>
        <v>0</v>
      </c>
      <c r="CJ27" s="100">
        <f>CJ28+CJ29</f>
        <v>0</v>
      </c>
      <c r="CK27" s="101">
        <f>CK28+CK29</f>
        <v>0</v>
      </c>
      <c r="CL27" s="313"/>
      <c r="CM27" s="29"/>
      <c r="CN27" s="29"/>
    </row>
    <row r="28" spans="2:92" ht="22.5">
      <c r="B28" s="44" t="s">
        <v>340</v>
      </c>
      <c r="C28" s="30" t="s">
        <v>345</v>
      </c>
      <c r="D28" s="58" t="s">
        <v>273</v>
      </c>
      <c r="E28" s="47" t="s">
        <v>294</v>
      </c>
      <c r="F28" s="59"/>
      <c r="G28" s="92">
        <f t="shared" si="10"/>
        <v>0</v>
      </c>
      <c r="H28" s="159"/>
      <c r="I28" s="157"/>
      <c r="J28" s="159"/>
      <c r="K28" s="160"/>
      <c r="L28" s="92">
        <f t="shared" si="11"/>
        <v>0</v>
      </c>
      <c r="M28" s="317"/>
      <c r="N28" s="317"/>
      <c r="O28" s="317"/>
      <c r="P28" s="318"/>
      <c r="Q28" s="92">
        <f t="shared" si="12"/>
        <v>0</v>
      </c>
      <c r="R28" s="157"/>
      <c r="S28" s="157"/>
      <c r="T28" s="157"/>
      <c r="U28" s="158"/>
      <c r="V28" s="313"/>
      <c r="W28" s="313"/>
      <c r="X28" s="92">
        <f t="shared" si="13"/>
        <v>0</v>
      </c>
      <c r="Y28" s="159"/>
      <c r="Z28" s="157"/>
      <c r="AA28" s="159"/>
      <c r="AB28" s="160"/>
      <c r="AC28" s="92">
        <f t="shared" si="14"/>
        <v>0</v>
      </c>
      <c r="AD28" s="317"/>
      <c r="AE28" s="317"/>
      <c r="AF28" s="317"/>
      <c r="AG28" s="318"/>
      <c r="AH28" s="92">
        <f t="shared" si="15"/>
        <v>0</v>
      </c>
      <c r="AI28" s="159"/>
      <c r="AJ28" s="159"/>
      <c r="AK28" s="159"/>
      <c r="AL28" s="160"/>
      <c r="AM28" s="313"/>
      <c r="AN28" s="313"/>
      <c r="AO28" s="92">
        <f t="shared" si="16"/>
        <v>0</v>
      </c>
      <c r="AP28" s="159"/>
      <c r="AQ28" s="159"/>
      <c r="AR28" s="157"/>
      <c r="AS28" s="160"/>
      <c r="AT28" s="92">
        <f t="shared" si="17"/>
        <v>0</v>
      </c>
      <c r="AU28" s="159"/>
      <c r="AV28" s="159"/>
      <c r="AW28" s="159"/>
      <c r="AX28" s="160"/>
      <c r="AY28" s="92">
        <f t="shared" si="18"/>
        <v>0</v>
      </c>
      <c r="AZ28" s="159"/>
      <c r="BA28" s="159"/>
      <c r="BB28" s="159"/>
      <c r="BC28" s="160"/>
      <c r="BD28" s="313"/>
      <c r="BE28" s="313"/>
      <c r="BF28" s="92">
        <f t="shared" si="19"/>
        <v>0</v>
      </c>
      <c r="BG28" s="159"/>
      <c r="BH28" s="159"/>
      <c r="BI28" s="159"/>
      <c r="BJ28" s="847">
        <f>4!BJ28/2.2</f>
        <v>0</v>
      </c>
      <c r="BK28" s="92">
        <f t="shared" si="20"/>
        <v>0</v>
      </c>
      <c r="BL28" s="159"/>
      <c r="BM28" s="159"/>
      <c r="BN28" s="159"/>
      <c r="BO28" s="848"/>
      <c r="BP28" s="92">
        <f t="shared" si="21"/>
        <v>0</v>
      </c>
      <c r="BQ28" s="159"/>
      <c r="BR28" s="159"/>
      <c r="BS28" s="159"/>
      <c r="BT28" s="160"/>
      <c r="BU28" s="313"/>
      <c r="BV28" s="313"/>
      <c r="BW28" s="92">
        <f t="shared" si="22"/>
        <v>0</v>
      </c>
      <c r="BX28" s="159"/>
      <c r="BY28" s="159"/>
      <c r="BZ28" s="159"/>
      <c r="CA28" s="847"/>
      <c r="CB28" s="92">
        <f t="shared" si="23"/>
        <v>0</v>
      </c>
      <c r="CC28" s="159"/>
      <c r="CD28" s="159"/>
      <c r="CE28" s="159"/>
      <c r="CF28" s="848"/>
      <c r="CG28" s="92">
        <f t="shared" si="24"/>
        <v>0</v>
      </c>
      <c r="CH28" s="159"/>
      <c r="CI28" s="159"/>
      <c r="CJ28" s="159"/>
      <c r="CK28" s="160"/>
      <c r="CL28" s="313"/>
      <c r="CM28" s="29"/>
      <c r="CN28" s="29"/>
    </row>
    <row r="29" spans="2:92" ht="24" customHeight="1" thickBot="1">
      <c r="B29" s="44" t="s">
        <v>341</v>
      </c>
      <c r="C29" s="30" t="s">
        <v>350</v>
      </c>
      <c r="D29" s="60" t="s">
        <v>274</v>
      </c>
      <c r="E29" s="61" t="s">
        <v>294</v>
      </c>
      <c r="F29" s="62"/>
      <c r="G29" s="104">
        <f t="shared" si="10"/>
        <v>0</v>
      </c>
      <c r="H29" s="607"/>
      <c r="I29" s="607"/>
      <c r="J29" s="607"/>
      <c r="K29" s="337"/>
      <c r="L29" s="104">
        <f t="shared" si="11"/>
        <v>0</v>
      </c>
      <c r="M29" s="336"/>
      <c r="N29" s="336"/>
      <c r="O29" s="336"/>
      <c r="P29" s="337"/>
      <c r="Q29" s="104">
        <f t="shared" si="12"/>
        <v>0</v>
      </c>
      <c r="R29" s="338"/>
      <c r="S29" s="338"/>
      <c r="T29" s="338"/>
      <c r="U29" s="339"/>
      <c r="V29" s="313"/>
      <c r="W29" s="313"/>
      <c r="X29" s="104">
        <f t="shared" si="13"/>
        <v>0</v>
      </c>
      <c r="Y29" s="607"/>
      <c r="Z29" s="607"/>
      <c r="AA29" s="607"/>
      <c r="AB29" s="608"/>
      <c r="AC29" s="104">
        <f t="shared" si="14"/>
        <v>0</v>
      </c>
      <c r="AD29" s="336"/>
      <c r="AE29" s="336"/>
      <c r="AF29" s="336"/>
      <c r="AG29" s="337"/>
      <c r="AH29" s="104">
        <f t="shared" si="15"/>
        <v>0</v>
      </c>
      <c r="AI29" s="607"/>
      <c r="AJ29" s="607"/>
      <c r="AK29" s="607"/>
      <c r="AL29" s="608"/>
      <c r="AM29" s="313"/>
      <c r="AN29" s="313"/>
      <c r="AO29" s="104">
        <f t="shared" si="16"/>
        <v>0</v>
      </c>
      <c r="AP29" s="607"/>
      <c r="AQ29" s="607"/>
      <c r="AR29" s="607"/>
      <c r="AS29" s="608"/>
      <c r="AT29" s="104">
        <f t="shared" si="17"/>
        <v>0</v>
      </c>
      <c r="AU29" s="607"/>
      <c r="AV29" s="607"/>
      <c r="AW29" s="607"/>
      <c r="AX29" s="608"/>
      <c r="AY29" s="104">
        <f t="shared" si="18"/>
        <v>0</v>
      </c>
      <c r="AZ29" s="607"/>
      <c r="BA29" s="607"/>
      <c r="BB29" s="607"/>
      <c r="BC29" s="608"/>
      <c r="BD29" s="313"/>
      <c r="BE29" s="313"/>
      <c r="BF29" s="104">
        <f t="shared" si="19"/>
        <v>0</v>
      </c>
      <c r="BG29" s="607"/>
      <c r="BH29" s="607"/>
      <c r="BI29" s="607"/>
      <c r="BJ29" s="608"/>
      <c r="BK29" s="104">
        <f t="shared" si="20"/>
        <v>0</v>
      </c>
      <c r="BL29" s="607"/>
      <c r="BM29" s="607"/>
      <c r="BN29" s="607"/>
      <c r="BO29" s="608"/>
      <c r="BP29" s="104">
        <f t="shared" si="21"/>
        <v>0</v>
      </c>
      <c r="BQ29" s="607"/>
      <c r="BR29" s="607"/>
      <c r="BS29" s="607"/>
      <c r="BT29" s="608"/>
      <c r="BU29" s="313"/>
      <c r="BV29" s="313"/>
      <c r="BW29" s="104">
        <f t="shared" si="22"/>
        <v>0</v>
      </c>
      <c r="BX29" s="607"/>
      <c r="BY29" s="607"/>
      <c r="BZ29" s="607"/>
      <c r="CA29" s="608"/>
      <c r="CB29" s="104">
        <f t="shared" si="23"/>
        <v>0</v>
      </c>
      <c r="CC29" s="607"/>
      <c r="CD29" s="607"/>
      <c r="CE29" s="607"/>
      <c r="CF29" s="608"/>
      <c r="CG29" s="104">
        <f t="shared" si="24"/>
        <v>0</v>
      </c>
      <c r="CH29" s="607"/>
      <c r="CI29" s="607"/>
      <c r="CJ29" s="607"/>
      <c r="CK29" s="608"/>
      <c r="CL29" s="313"/>
      <c r="CM29" s="29"/>
      <c r="CN29" s="29"/>
    </row>
    <row r="30" spans="1:92" s="121" customFormat="1" ht="12.75" thickBot="1">
      <c r="A30" s="313"/>
      <c r="B30" s="117" t="s">
        <v>160</v>
      </c>
      <c r="C30" s="118" t="s">
        <v>248</v>
      </c>
      <c r="D30" s="119"/>
      <c r="E30" s="120"/>
      <c r="F30" s="119"/>
      <c r="G30" s="536"/>
      <c r="H30" s="156">
        <f>H20-H21-H27-I11-J11-K11</f>
        <v>0</v>
      </c>
      <c r="I30" s="156">
        <f>I20-I21-I27-J12-K12</f>
        <v>0</v>
      </c>
      <c r="J30" s="156">
        <f>J20-J21-J27-K13</f>
        <v>0</v>
      </c>
      <c r="K30" s="162">
        <f>K20-K21-K27</f>
        <v>0</v>
      </c>
      <c r="L30" s="536"/>
      <c r="M30" s="156">
        <f>M20-M21-M27-N11-O11-P11</f>
        <v>0</v>
      </c>
      <c r="N30" s="156">
        <f>N20-N21-N27-O12-P12</f>
        <v>0</v>
      </c>
      <c r="O30" s="156">
        <f>O20-O21-O27-P13</f>
        <v>0</v>
      </c>
      <c r="P30" s="162">
        <f>P20-P21-P27</f>
        <v>0</v>
      </c>
      <c r="Q30" s="537"/>
      <c r="R30" s="156">
        <f>R20-R21-R27-S11-T11-U11</f>
        <v>0</v>
      </c>
      <c r="S30" s="156">
        <f>S20-S21-S27-T12-U12</f>
        <v>0</v>
      </c>
      <c r="T30" s="156">
        <f>T20-T21-T27-U13</f>
        <v>0</v>
      </c>
      <c r="U30" s="162">
        <f>U20-U21-U27</f>
        <v>0</v>
      </c>
      <c r="V30" s="440"/>
      <c r="W30" s="440"/>
      <c r="X30" s="536"/>
      <c r="Y30" s="156">
        <f>Y20-Y21-Y27-Z11-AA11-AB11</f>
        <v>0</v>
      </c>
      <c r="Z30" s="156">
        <f>Z20-Z21-Z27-AA12-AB12</f>
        <v>0</v>
      </c>
      <c r="AA30" s="156">
        <f>AA20-AA21-AA27-AB13</f>
        <v>0</v>
      </c>
      <c r="AB30" s="586">
        <f>AB20-AB21-AB27</f>
        <v>0</v>
      </c>
      <c r="AC30" s="536"/>
      <c r="AD30" s="156">
        <f>AD20-AD21-AD27-AE11-AF11-AG11</f>
        <v>0</v>
      </c>
      <c r="AE30" s="156">
        <f>AE20-AE21-AE27-AF12-AG12</f>
        <v>0</v>
      </c>
      <c r="AF30" s="156">
        <f>AF20-AF21-AF27-AG13</f>
        <v>0</v>
      </c>
      <c r="AG30" s="586">
        <f>AG20-AG21-AG27</f>
        <v>0</v>
      </c>
      <c r="AH30" s="537"/>
      <c r="AI30" s="156">
        <f>AI20-AI21-AI27-AJ11-AK11-AL11</f>
        <v>0</v>
      </c>
      <c r="AJ30" s="156">
        <f>AJ20-AJ21-AJ27-AK12-AL12</f>
        <v>0</v>
      </c>
      <c r="AK30" s="156">
        <f>AK20-AK21-AK27-AL13</f>
        <v>0</v>
      </c>
      <c r="AL30" s="162">
        <f>AL20-AL21-AL27</f>
        <v>0</v>
      </c>
      <c r="AM30" s="440"/>
      <c r="AN30" s="440"/>
      <c r="AO30" s="536"/>
      <c r="AP30" s="156">
        <f>AP20-AP21-AP27-AQ11-AR11-AS11</f>
        <v>0</v>
      </c>
      <c r="AQ30" s="156">
        <f>AQ20-AQ21-AQ27-AR12-AS12</f>
        <v>0</v>
      </c>
      <c r="AR30" s="156">
        <f>AR20-AR21-AR27-AS13</f>
        <v>0</v>
      </c>
      <c r="AS30" s="586">
        <f>AS20-AS21-AS27</f>
        <v>0</v>
      </c>
      <c r="AT30" s="536"/>
      <c r="AU30" s="156">
        <f>AU20-AU21-AU27-AV11-AW11-AX11</f>
        <v>0</v>
      </c>
      <c r="AV30" s="156">
        <f>AV20-AV21-AV27-AW12-AX12</f>
        <v>0</v>
      </c>
      <c r="AW30" s="156">
        <f>AW20-AW21-AW27-AX13</f>
        <v>0</v>
      </c>
      <c r="AX30" s="586">
        <f>AX20-AX21-AX27</f>
        <v>0</v>
      </c>
      <c r="AY30" s="537"/>
      <c r="AZ30" s="156">
        <f>AZ20-AZ21-AZ27-BA11-BB11-BC11</f>
        <v>0</v>
      </c>
      <c r="BA30" s="156">
        <f>BA20-BA21-BA27-BB12-BC12</f>
        <v>0</v>
      </c>
      <c r="BB30" s="156">
        <f>BB20-BB21-BB27-BC13</f>
        <v>0</v>
      </c>
      <c r="BC30" s="162">
        <f>BC20-BC21-BC27</f>
        <v>0</v>
      </c>
      <c r="BD30" s="440"/>
      <c r="BE30" s="440"/>
      <c r="BF30" s="536"/>
      <c r="BG30" s="156">
        <f>BG20-BG21-BG27-BH11-BI11-BJ11</f>
        <v>0</v>
      </c>
      <c r="BH30" s="156">
        <f>BH20-BH21-BH27-BI12-BJ12</f>
        <v>0</v>
      </c>
      <c r="BI30" s="156">
        <f>BI20-BI21-BI27-BJ13</f>
        <v>0</v>
      </c>
      <c r="BJ30" s="586">
        <f>BJ20-BJ21-BJ27</f>
        <v>0</v>
      </c>
      <c r="BK30" s="536"/>
      <c r="BL30" s="156">
        <f>BL20-BL21-BL27-BM11-BN11-BO11</f>
        <v>0</v>
      </c>
      <c r="BM30" s="156">
        <f>BM20-BM21-BM27-BN12-BO12</f>
        <v>0</v>
      </c>
      <c r="BN30" s="156">
        <f>BN20-BN21-BN27-BO13</f>
        <v>0</v>
      </c>
      <c r="BO30" s="586">
        <f>BO20-BO21-BO27</f>
        <v>0</v>
      </c>
      <c r="BP30" s="537"/>
      <c r="BQ30" s="156">
        <f>BQ20-BQ21-BQ27-BR11-BS11-BT11</f>
        <v>0</v>
      </c>
      <c r="BR30" s="156">
        <f>BR20-BR21-BR27-BS12-BT12</f>
        <v>0</v>
      </c>
      <c r="BS30" s="156">
        <f>BS20-BS21-BS27-BT13</f>
        <v>0</v>
      </c>
      <c r="BT30" s="162">
        <f>BT20-BT21-BT27</f>
        <v>0</v>
      </c>
      <c r="BU30" s="440"/>
      <c r="BV30" s="440"/>
      <c r="BW30" s="536"/>
      <c r="BX30" s="156">
        <f>BX20-BX21-BX27-BY11-BZ11-CA11</f>
        <v>0</v>
      </c>
      <c r="BY30" s="156">
        <f>BY20-BY21-BY27-BZ12-CA12</f>
        <v>0</v>
      </c>
      <c r="BZ30" s="156">
        <f>BZ20-BZ21-BZ27-CA13</f>
        <v>0</v>
      </c>
      <c r="CA30" s="586">
        <f>CA20-CA21-CA27</f>
        <v>0</v>
      </c>
      <c r="CB30" s="536"/>
      <c r="CC30" s="156">
        <f>CC20-CC21-CC27-CD11-CE11-CF11</f>
        <v>0</v>
      </c>
      <c r="CD30" s="156">
        <f>CD20-CD21-CD27-CE12-CF12</f>
        <v>0</v>
      </c>
      <c r="CE30" s="156">
        <f>CE20-CE21-CE27-CF13</f>
        <v>0</v>
      </c>
      <c r="CF30" s="586">
        <f>CF20-CF21-CF27</f>
        <v>0</v>
      </c>
      <c r="CG30" s="537"/>
      <c r="CH30" s="156">
        <f>CH20-CH21-CH27-CI11-CJ11-CK11</f>
        <v>0</v>
      </c>
      <c r="CI30" s="156">
        <f>CI20-CI21-CI27-CJ12-CK12</f>
        <v>0</v>
      </c>
      <c r="CJ30" s="156">
        <f>CJ20-CJ21-CJ27-CK13</f>
        <v>0</v>
      </c>
      <c r="CK30" s="162">
        <f>CK20-CK21-CK27</f>
        <v>0</v>
      </c>
      <c r="CL30" s="280"/>
      <c r="CM30" s="23"/>
      <c r="CN30" s="23"/>
    </row>
    <row r="31" spans="1:92" ht="12" thickBot="1">
      <c r="A31" s="313"/>
      <c r="B31" s="63" t="s">
        <v>161</v>
      </c>
      <c r="C31" s="31" t="s">
        <v>343</v>
      </c>
      <c r="E31" s="61" t="s">
        <v>294</v>
      </c>
      <c r="G31" s="340">
        <f>SUM(H31:K31)</f>
        <v>0</v>
      </c>
      <c r="H31" s="84">
        <f>H21+H27</f>
        <v>0</v>
      </c>
      <c r="I31" s="84">
        <f>I21+I27</f>
        <v>0</v>
      </c>
      <c r="J31" s="84">
        <f>J21+J27</f>
        <v>0</v>
      </c>
      <c r="K31" s="85">
        <f>K21+K27</f>
        <v>0</v>
      </c>
      <c r="L31" s="116">
        <f>SUM(M31:P31)</f>
        <v>0</v>
      </c>
      <c r="M31" s="105">
        <f>M21+M27</f>
        <v>0</v>
      </c>
      <c r="N31" s="105">
        <f>N21+N27</f>
        <v>0</v>
      </c>
      <c r="O31" s="105">
        <f>O21+O27</f>
        <v>0</v>
      </c>
      <c r="P31" s="106">
        <f>P21+P27</f>
        <v>0</v>
      </c>
      <c r="Q31" s="116">
        <f>SUM(R31:U31)</f>
        <v>0</v>
      </c>
      <c r="R31" s="105">
        <f>R21+R27</f>
        <v>0</v>
      </c>
      <c r="S31" s="105">
        <f>S21+S27</f>
        <v>0</v>
      </c>
      <c r="T31" s="105">
        <f>T21+T27</f>
        <v>0</v>
      </c>
      <c r="U31" s="106">
        <f>U21+U27</f>
        <v>0</v>
      </c>
      <c r="V31" s="313"/>
      <c r="W31" s="313"/>
      <c r="X31" s="340">
        <f>SUM(Y31:AB31)</f>
        <v>0</v>
      </c>
      <c r="Y31" s="84">
        <f>Y21+Y27</f>
        <v>0</v>
      </c>
      <c r="Z31" s="84">
        <f>Z21+Z27</f>
        <v>0</v>
      </c>
      <c r="AA31" s="84">
        <f>AA21+AA27</f>
        <v>0</v>
      </c>
      <c r="AB31" s="85">
        <f>AB21+AB27</f>
        <v>0</v>
      </c>
      <c r="AC31" s="116">
        <f>SUM(AD31:AG31)</f>
        <v>0</v>
      </c>
      <c r="AD31" s="105">
        <f>AD21+AD27</f>
        <v>0</v>
      </c>
      <c r="AE31" s="105">
        <f>AE21+AE27</f>
        <v>0</v>
      </c>
      <c r="AF31" s="105">
        <f>AF21+AF27</f>
        <v>0</v>
      </c>
      <c r="AG31" s="106">
        <f>AG21+AG27</f>
        <v>0</v>
      </c>
      <c r="AH31" s="116">
        <f>SUM(AI31:AL31)</f>
        <v>0</v>
      </c>
      <c r="AI31" s="105">
        <f>AI21+AI27</f>
        <v>0</v>
      </c>
      <c r="AJ31" s="105">
        <f>AJ21+AJ27</f>
        <v>0</v>
      </c>
      <c r="AK31" s="105">
        <f>AK21+AK27</f>
        <v>0</v>
      </c>
      <c r="AL31" s="106">
        <f>AL21+AL27</f>
        <v>0</v>
      </c>
      <c r="AM31" s="313"/>
      <c r="AN31" s="313"/>
      <c r="AO31" s="340">
        <f>SUM(AP31:AS31)</f>
        <v>0</v>
      </c>
      <c r="AP31" s="84">
        <f>AP21+AP27</f>
        <v>0</v>
      </c>
      <c r="AQ31" s="84">
        <f>AQ21+AQ27</f>
        <v>0</v>
      </c>
      <c r="AR31" s="84">
        <f>AR21+AR27</f>
        <v>0</v>
      </c>
      <c r="AS31" s="85">
        <f>AS21+AS27</f>
        <v>0</v>
      </c>
      <c r="AT31" s="116">
        <f>SUM(AU31:AX31)</f>
        <v>0</v>
      </c>
      <c r="AU31" s="105">
        <f>AU21+AU27</f>
        <v>0</v>
      </c>
      <c r="AV31" s="105">
        <f>AV21+AV27</f>
        <v>0</v>
      </c>
      <c r="AW31" s="105">
        <f>AW21+AW27</f>
        <v>0</v>
      </c>
      <c r="AX31" s="106">
        <f>AX21+AX27</f>
        <v>0</v>
      </c>
      <c r="AY31" s="116">
        <f>SUM(AZ31:BC31)</f>
        <v>0</v>
      </c>
      <c r="AZ31" s="105">
        <f>AZ21+AZ27</f>
        <v>0</v>
      </c>
      <c r="BA31" s="105">
        <f>BA21+BA27</f>
        <v>0</v>
      </c>
      <c r="BB31" s="105">
        <f>BB21+BB27</f>
        <v>0</v>
      </c>
      <c r="BC31" s="106">
        <f>BC21+BC27</f>
        <v>0</v>
      </c>
      <c r="BD31" s="313"/>
      <c r="BE31" s="313"/>
      <c r="BF31" s="340">
        <f>SUM(BG31:BJ31)</f>
        <v>0</v>
      </c>
      <c r="BG31" s="84">
        <f>BG21+BG27</f>
        <v>0</v>
      </c>
      <c r="BH31" s="84">
        <f>BH21+BH27</f>
        <v>0</v>
      </c>
      <c r="BI31" s="84">
        <f>BI21+BI27</f>
        <v>0</v>
      </c>
      <c r="BJ31" s="85">
        <f>BJ21+BJ27</f>
        <v>0</v>
      </c>
      <c r="BK31" s="116">
        <f>SUM(BL31:BO31)</f>
        <v>0</v>
      </c>
      <c r="BL31" s="105">
        <f>BL21+BL27</f>
        <v>0</v>
      </c>
      <c r="BM31" s="105">
        <f>BM21+BM27</f>
        <v>0</v>
      </c>
      <c r="BN31" s="105">
        <f>BN21+BN27</f>
        <v>0</v>
      </c>
      <c r="BO31" s="106">
        <f>BO21+BO27</f>
        <v>0</v>
      </c>
      <c r="BP31" s="116">
        <f>SUM(BQ31:BT31)</f>
        <v>0</v>
      </c>
      <c r="BQ31" s="105">
        <f>BQ21+BQ27</f>
        <v>0</v>
      </c>
      <c r="BR31" s="105">
        <f>BR21+BR27</f>
        <v>0</v>
      </c>
      <c r="BS31" s="105">
        <f>BS21+BS27</f>
        <v>0</v>
      </c>
      <c r="BT31" s="106">
        <f>BT21+BT27</f>
        <v>0</v>
      </c>
      <c r="BU31" s="313"/>
      <c r="BV31" s="313"/>
      <c r="BW31" s="340">
        <f>SUM(BX31:CA31)</f>
        <v>0</v>
      </c>
      <c r="BX31" s="84">
        <f>BX21+BX27</f>
        <v>0</v>
      </c>
      <c r="BY31" s="84">
        <f>BY21+BY27</f>
        <v>0</v>
      </c>
      <c r="BZ31" s="84">
        <f>BZ21+BZ27</f>
        <v>0</v>
      </c>
      <c r="CA31" s="85">
        <f>CA21+CA27</f>
        <v>0</v>
      </c>
      <c r="CB31" s="116">
        <f>SUM(CC31:CF31)</f>
        <v>0</v>
      </c>
      <c r="CC31" s="105">
        <f>CC21+CC27</f>
        <v>0</v>
      </c>
      <c r="CD31" s="105">
        <f>CD21+CD27</f>
        <v>0</v>
      </c>
      <c r="CE31" s="105">
        <f>CE21+CE27</f>
        <v>0</v>
      </c>
      <c r="CF31" s="106">
        <f>CF21+CF27</f>
        <v>0</v>
      </c>
      <c r="CG31" s="116">
        <f>SUM(CH31:CK31)</f>
        <v>0</v>
      </c>
      <c r="CH31" s="105">
        <f>CH21+CH27</f>
        <v>0</v>
      </c>
      <c r="CI31" s="105">
        <f>CI21+CI27</f>
        <v>0</v>
      </c>
      <c r="CJ31" s="105">
        <f>CJ21+CJ27</f>
        <v>0</v>
      </c>
      <c r="CK31" s="106">
        <f>CK21+CK27</f>
        <v>0</v>
      </c>
      <c r="CL31" s="313"/>
      <c r="CM31" s="70"/>
      <c r="CN31" s="70"/>
    </row>
    <row r="32" spans="1:92" s="54" customFormat="1" ht="12.75" thickBot="1">
      <c r="A32" s="280"/>
      <c r="B32" s="124"/>
      <c r="C32" s="125"/>
      <c r="D32" s="125"/>
      <c r="E32" s="126"/>
      <c r="F32" s="125"/>
      <c r="G32" s="340">
        <f>nerr(G21/G31)</f>
        <v>0</v>
      </c>
      <c r="H32" s="111">
        <f>nerr(H21/H31)</f>
        <v>0</v>
      </c>
      <c r="I32" s="111">
        <f>nerr(I21/I31)</f>
        <v>0</v>
      </c>
      <c r="J32" s="111">
        <f>nerr(J21/J31)</f>
        <v>0</v>
      </c>
      <c r="K32" s="112">
        <f>nerr(K21/K31)</f>
        <v>0</v>
      </c>
      <c r="L32" s="108"/>
      <c r="M32" s="109"/>
      <c r="N32" s="109" t="s">
        <v>348</v>
      </c>
      <c r="O32" s="109"/>
      <c r="P32" s="110"/>
      <c r="Q32" s="108"/>
      <c r="R32" s="109"/>
      <c r="S32" s="109" t="s">
        <v>572</v>
      </c>
      <c r="T32" s="109"/>
      <c r="U32" s="110"/>
      <c r="V32" s="313"/>
      <c r="W32" s="313"/>
      <c r="X32" s="340">
        <f>nerr(X21/X31)</f>
        <v>0</v>
      </c>
      <c r="Y32" s="111">
        <f>nerr(Y21/Y31)</f>
        <v>0</v>
      </c>
      <c r="Z32" s="111">
        <f>nerr(Z21/Z31)</f>
        <v>0</v>
      </c>
      <c r="AA32" s="111">
        <f>nerr(AA21/AA31)</f>
        <v>0</v>
      </c>
      <c r="AB32" s="112">
        <f>nerr(AB21/AB31)</f>
        <v>0</v>
      </c>
      <c r="AC32" s="108"/>
      <c r="AD32" s="109"/>
      <c r="AE32" s="109" t="s">
        <v>348</v>
      </c>
      <c r="AF32" s="109"/>
      <c r="AG32" s="110"/>
      <c r="AH32" s="108"/>
      <c r="AI32" s="109"/>
      <c r="AJ32" s="109" t="s">
        <v>572</v>
      </c>
      <c r="AK32" s="109"/>
      <c r="AL32" s="110"/>
      <c r="AM32" s="313"/>
      <c r="AN32" s="313"/>
      <c r="AO32" s="340">
        <f>nerr(AO21/AO31)</f>
        <v>0</v>
      </c>
      <c r="AP32" s="111">
        <f>nerr(AP21/AP31)</f>
        <v>0</v>
      </c>
      <c r="AQ32" s="111">
        <f>nerr(AQ21/AQ31)</f>
        <v>0</v>
      </c>
      <c r="AR32" s="111">
        <f>nerr(AR21/AR31)</f>
        <v>0</v>
      </c>
      <c r="AS32" s="112">
        <f>nerr(AS21/AS31)</f>
        <v>0</v>
      </c>
      <c r="AT32" s="108"/>
      <c r="AU32" s="109"/>
      <c r="AV32" s="109" t="s">
        <v>348</v>
      </c>
      <c r="AW32" s="109"/>
      <c r="AX32" s="110"/>
      <c r="AY32" s="108"/>
      <c r="AZ32" s="109"/>
      <c r="BA32" s="109" t="s">
        <v>572</v>
      </c>
      <c r="BB32" s="109"/>
      <c r="BC32" s="110"/>
      <c r="BD32" s="313"/>
      <c r="BE32" s="313"/>
      <c r="BF32" s="340">
        <f>nerr(BF21/BF31)</f>
        <v>0</v>
      </c>
      <c r="BG32" s="111">
        <f>nerr(BG21/BG31)</f>
        <v>0</v>
      </c>
      <c r="BH32" s="111">
        <f>nerr(BH21/BH31)</f>
        <v>0</v>
      </c>
      <c r="BI32" s="111">
        <f>nerr(BI21/BI31)</f>
        <v>0</v>
      </c>
      <c r="BJ32" s="112">
        <f>nerr(BJ21/BJ31)</f>
        <v>0</v>
      </c>
      <c r="BK32" s="108"/>
      <c r="BL32" s="109"/>
      <c r="BM32" s="109" t="s">
        <v>348</v>
      </c>
      <c r="BN32" s="109"/>
      <c r="BO32" s="110"/>
      <c r="BP32" s="108"/>
      <c r="BQ32" s="109"/>
      <c r="BR32" s="109" t="s">
        <v>572</v>
      </c>
      <c r="BS32" s="109"/>
      <c r="BT32" s="110"/>
      <c r="BU32" s="341"/>
      <c r="BV32" s="341"/>
      <c r="BW32" s="340">
        <f>nerr(BW21/BW31)</f>
        <v>0</v>
      </c>
      <c r="BX32" s="111">
        <f>nerr(BX21/BX31)</f>
        <v>0</v>
      </c>
      <c r="BY32" s="111">
        <f>nerr(BY21/BY31)</f>
        <v>0</v>
      </c>
      <c r="BZ32" s="111">
        <f>nerr(BZ21/BZ31)</f>
        <v>0</v>
      </c>
      <c r="CA32" s="112">
        <f>nerr(CA21/CA31)</f>
        <v>0</v>
      </c>
      <c r="CB32" s="108"/>
      <c r="CC32" s="109"/>
      <c r="CD32" s="109" t="s">
        <v>348</v>
      </c>
      <c r="CE32" s="109"/>
      <c r="CF32" s="110"/>
      <c r="CG32" s="108"/>
      <c r="CH32" s="109"/>
      <c r="CI32" s="109" t="s">
        <v>572</v>
      </c>
      <c r="CJ32" s="109"/>
      <c r="CK32" s="110"/>
      <c r="CL32" s="341"/>
      <c r="CM32" s="70"/>
      <c r="CN32" s="70"/>
    </row>
    <row r="33" spans="1:90" s="561" customFormat="1" ht="6" thickBot="1">
      <c r="A33" s="280"/>
      <c r="B33" s="578"/>
      <c r="C33" s="579"/>
      <c r="D33" s="579"/>
      <c r="E33" s="580"/>
      <c r="F33" s="579"/>
      <c r="G33" s="563"/>
      <c r="H33" s="563"/>
      <c r="I33" s="563"/>
      <c r="J33" s="563"/>
      <c r="K33" s="563"/>
      <c r="L33" s="581">
        <f>AT18</f>
        <v>0</v>
      </c>
      <c r="M33" s="581">
        <f>AU18</f>
        <v>0</v>
      </c>
      <c r="N33" s="581">
        <f>AV18</f>
        <v>0</v>
      </c>
      <c r="O33" s="581">
        <f>AW18</f>
        <v>0</v>
      </c>
      <c r="P33" s="581">
        <f>AX18</f>
        <v>0</v>
      </c>
      <c r="Q33" s="582"/>
      <c r="R33" s="582"/>
      <c r="S33" s="582"/>
      <c r="T33" s="582"/>
      <c r="U33" s="582"/>
      <c r="V33" s="280"/>
      <c r="W33" s="280"/>
      <c r="X33" s="563"/>
      <c r="Y33" s="563"/>
      <c r="Z33" s="563"/>
      <c r="AA33" s="563"/>
      <c r="AB33" s="563"/>
      <c r="AC33" s="581">
        <f>BK18</f>
        <v>0</v>
      </c>
      <c r="AD33" s="581">
        <f>BL18</f>
        <v>0</v>
      </c>
      <c r="AE33" s="581">
        <f>BM18</f>
        <v>0</v>
      </c>
      <c r="AF33" s="581">
        <f>BN18</f>
        <v>0</v>
      </c>
      <c r="AG33" s="581">
        <f>BO18</f>
        <v>0</v>
      </c>
      <c r="AH33" s="582"/>
      <c r="AI33" s="582"/>
      <c r="AJ33" s="582"/>
      <c r="AK33" s="582"/>
      <c r="AL33" s="582"/>
      <c r="AM33" s="280"/>
      <c r="AN33" s="280"/>
      <c r="AO33" s="563"/>
      <c r="AP33" s="563"/>
      <c r="AQ33" s="563"/>
      <c r="AR33" s="563"/>
      <c r="AS33" s="563"/>
      <c r="AT33" s="581">
        <f>CB18</f>
        <v>0</v>
      </c>
      <c r="AU33" s="581">
        <f>CC18</f>
        <v>0</v>
      </c>
      <c r="AV33" s="581">
        <f>CD18</f>
        <v>0</v>
      </c>
      <c r="AW33" s="581">
        <f>CE18</f>
        <v>0</v>
      </c>
      <c r="AX33" s="581">
        <f>CF18</f>
        <v>0</v>
      </c>
      <c r="AY33" s="582"/>
      <c r="AZ33" s="582"/>
      <c r="BA33" s="582"/>
      <c r="BB33" s="582"/>
      <c r="BC33" s="582"/>
      <c r="BD33" s="280"/>
      <c r="BE33" s="280"/>
      <c r="BF33" s="563"/>
      <c r="BG33" s="563"/>
      <c r="BH33" s="563"/>
      <c r="BI33" s="563"/>
      <c r="BJ33" s="563"/>
      <c r="BK33" s="581" t="e">
        <f>#REF!</f>
        <v>#REF!</v>
      </c>
      <c r="BL33" s="581" t="e">
        <f>#REF!</f>
        <v>#REF!</v>
      </c>
      <c r="BM33" s="581" t="e">
        <f>#REF!</f>
        <v>#REF!</v>
      </c>
      <c r="BN33" s="581" t="e">
        <f>#REF!</f>
        <v>#REF!</v>
      </c>
      <c r="BO33" s="581" t="e">
        <f>#REF!</f>
        <v>#REF!</v>
      </c>
      <c r="BP33" s="582"/>
      <c r="BQ33" s="582"/>
      <c r="BR33" s="582"/>
      <c r="BS33" s="582"/>
      <c r="BT33" s="582"/>
      <c r="BU33" s="280"/>
      <c r="BV33" s="280"/>
      <c r="BW33" s="583"/>
      <c r="BX33" s="584"/>
      <c r="BY33" s="584"/>
      <c r="BZ33" s="584"/>
      <c r="CA33" s="585"/>
      <c r="CB33" s="581"/>
      <c r="CC33" s="581"/>
      <c r="CD33" s="581"/>
      <c r="CE33" s="581"/>
      <c r="CF33" s="581"/>
      <c r="CG33" s="582"/>
      <c r="CH33" s="582"/>
      <c r="CI33" s="582"/>
      <c r="CJ33" s="582"/>
      <c r="CK33" s="582"/>
      <c r="CL33" s="280"/>
    </row>
    <row r="34" spans="1:90" s="32" customFormat="1" ht="12.75">
      <c r="A34" s="280"/>
      <c r="B34" s="445" t="str">
        <f>4!B34</f>
        <v>Руководитель</v>
      </c>
      <c r="C34" s="114"/>
      <c r="D34" s="114"/>
      <c r="E34" s="114"/>
      <c r="F34" s="114"/>
      <c r="G34" s="550"/>
      <c r="H34" s="587">
        <f>H30</f>
        <v>0</v>
      </c>
      <c r="I34" s="107">
        <f>I30</f>
        <v>0</v>
      </c>
      <c r="J34" s="107">
        <f>J30</f>
        <v>0</v>
      </c>
      <c r="K34" s="107">
        <f>K30</f>
        <v>0</v>
      </c>
      <c r="L34" s="550"/>
      <c r="M34" s="587">
        <f>M30</f>
        <v>0</v>
      </c>
      <c r="N34" s="107">
        <f>N30</f>
        <v>0</v>
      </c>
      <c r="O34" s="107">
        <f>O30</f>
        <v>0</v>
      </c>
      <c r="P34" s="107">
        <f>P30</f>
        <v>0</v>
      </c>
      <c r="Q34" s="550"/>
      <c r="R34" s="587">
        <f>R30</f>
        <v>0</v>
      </c>
      <c r="S34" s="107">
        <f>S30</f>
        <v>0</v>
      </c>
      <c r="T34" s="107">
        <f>T30</f>
        <v>0</v>
      </c>
      <c r="U34" s="107">
        <f>U30</f>
        <v>0</v>
      </c>
      <c r="V34" s="440"/>
      <c r="W34" s="440"/>
      <c r="X34" s="550"/>
      <c r="Y34" s="587">
        <f>Y30</f>
        <v>0</v>
      </c>
      <c r="Z34" s="107">
        <f>Z30</f>
        <v>0</v>
      </c>
      <c r="AA34" s="107">
        <f>AA30</f>
        <v>0</v>
      </c>
      <c r="AB34" s="107">
        <f>AB30</f>
        <v>0</v>
      </c>
      <c r="AC34" s="550"/>
      <c r="AD34" s="587">
        <f>AD30</f>
        <v>0</v>
      </c>
      <c r="AE34" s="107">
        <f>AE30</f>
        <v>0</v>
      </c>
      <c r="AF34" s="107">
        <f>AF30</f>
        <v>0</v>
      </c>
      <c r="AG34" s="107">
        <f>AG30</f>
        <v>0</v>
      </c>
      <c r="AH34" s="550"/>
      <c r="AI34" s="587">
        <f>AI30</f>
        <v>0</v>
      </c>
      <c r="AJ34" s="107">
        <f>AJ30</f>
        <v>0</v>
      </c>
      <c r="AK34" s="107">
        <f>AK30</f>
        <v>0</v>
      </c>
      <c r="AL34" s="107">
        <f>AL30</f>
        <v>0</v>
      </c>
      <c r="AM34" s="440"/>
      <c r="AN34" s="440"/>
      <c r="AO34" s="550"/>
      <c r="AP34" s="587">
        <f>AP30</f>
        <v>0</v>
      </c>
      <c r="AQ34" s="107">
        <f>AQ30</f>
        <v>0</v>
      </c>
      <c r="AR34" s="107">
        <f>AR30</f>
        <v>0</v>
      </c>
      <c r="AS34" s="107">
        <f>AS30</f>
        <v>0</v>
      </c>
      <c r="AT34" s="550"/>
      <c r="AU34" s="587">
        <f>AU30</f>
        <v>0</v>
      </c>
      <c r="AV34" s="107">
        <f>AV30</f>
        <v>0</v>
      </c>
      <c r="AW34" s="107">
        <f>AW30</f>
        <v>0</v>
      </c>
      <c r="AX34" s="107">
        <f>AX30</f>
        <v>0</v>
      </c>
      <c r="AY34" s="550"/>
      <c r="AZ34" s="587">
        <f>AZ30</f>
        <v>0</v>
      </c>
      <c r="BA34" s="107">
        <f>BA30</f>
        <v>0</v>
      </c>
      <c r="BB34" s="107">
        <f>BB30</f>
        <v>0</v>
      </c>
      <c r="BC34" s="107">
        <f>BC30</f>
        <v>0</v>
      </c>
      <c r="BD34" s="440"/>
      <c r="BE34" s="440"/>
      <c r="BF34" s="550"/>
      <c r="BG34" s="587">
        <f>BG30</f>
        <v>0</v>
      </c>
      <c r="BH34" s="107">
        <f>BH30</f>
        <v>0</v>
      </c>
      <c r="BI34" s="107">
        <f>BI30</f>
        <v>0</v>
      </c>
      <c r="BJ34" s="107">
        <f>BJ30</f>
        <v>0</v>
      </c>
      <c r="BK34" s="550"/>
      <c r="BL34" s="587">
        <f>BL30</f>
        <v>0</v>
      </c>
      <c r="BM34" s="107">
        <f>BM30</f>
        <v>0</v>
      </c>
      <c r="BN34" s="107">
        <f>BN30</f>
        <v>0</v>
      </c>
      <c r="BO34" s="107">
        <f>BO30</f>
        <v>0</v>
      </c>
      <c r="BP34" s="550"/>
      <c r="BQ34" s="587">
        <f>BQ30</f>
        <v>0</v>
      </c>
      <c r="BR34" s="107">
        <f>BR30</f>
        <v>0</v>
      </c>
      <c r="BS34" s="107">
        <f>BS30</f>
        <v>0</v>
      </c>
      <c r="BT34" s="107">
        <f>BT30</f>
        <v>0</v>
      </c>
      <c r="BU34" s="440"/>
      <c r="BV34" s="440"/>
      <c r="BW34" s="550"/>
      <c r="BX34" s="587">
        <f>BX30</f>
        <v>0</v>
      </c>
      <c r="BY34" s="107">
        <f>BY30</f>
        <v>0</v>
      </c>
      <c r="BZ34" s="107">
        <f>BZ30</f>
        <v>0</v>
      </c>
      <c r="CA34" s="107">
        <f>CA30</f>
        <v>0</v>
      </c>
      <c r="CB34" s="550"/>
      <c r="CC34" s="587">
        <f>CC30</f>
        <v>0</v>
      </c>
      <c r="CD34" s="107">
        <f>CD30</f>
        <v>0</v>
      </c>
      <c r="CE34" s="107">
        <f>CE30</f>
        <v>0</v>
      </c>
      <c r="CF34" s="107">
        <f>CF30</f>
        <v>0</v>
      </c>
      <c r="CG34" s="550"/>
      <c r="CH34" s="587">
        <f>CH30</f>
        <v>0</v>
      </c>
      <c r="CI34" s="107">
        <f>CI30</f>
        <v>0</v>
      </c>
      <c r="CJ34" s="107">
        <f>CJ30</f>
        <v>0</v>
      </c>
      <c r="CK34" s="107">
        <f>CK30</f>
        <v>0</v>
      </c>
      <c r="CL34" s="440"/>
    </row>
    <row r="35" spans="1:90" s="446" customFormat="1" ht="12.75">
      <c r="A35" s="573"/>
      <c r="B35" s="445">
        <f>4!B35</f>
        <v>0</v>
      </c>
      <c r="C35" s="384"/>
      <c r="D35" s="384"/>
      <c r="E35" s="384"/>
      <c r="F35" s="574"/>
      <c r="G35" s="575"/>
      <c r="H35" s="576"/>
      <c r="I35" s="576"/>
      <c r="J35" s="576"/>
      <c r="K35" s="576"/>
      <c r="L35" s="576"/>
      <c r="M35" s="606"/>
      <c r="N35" s="576"/>
      <c r="O35" s="576">
        <f>3!U25</f>
        <v>0</v>
      </c>
      <c r="P35" s="576"/>
      <c r="Q35" s="575"/>
      <c r="R35" s="576"/>
      <c r="S35" s="576"/>
      <c r="T35" s="576"/>
      <c r="U35" s="576"/>
      <c r="V35" s="573"/>
      <c r="W35" s="573"/>
      <c r="X35" s="575"/>
      <c r="Y35" s="576"/>
      <c r="Z35" s="576"/>
      <c r="AA35" s="576"/>
      <c r="AB35" s="576"/>
      <c r="AC35" s="576"/>
      <c r="AD35" s="576"/>
      <c r="AE35" s="576"/>
      <c r="AF35" s="576">
        <f>3!U25</f>
        <v>0</v>
      </c>
      <c r="AG35" s="576"/>
      <c r="AH35" s="575"/>
      <c r="AI35" s="576"/>
      <c r="AJ35" s="576"/>
      <c r="AK35" s="576"/>
      <c r="AL35" s="576"/>
      <c r="AM35" s="573"/>
      <c r="AN35" s="573"/>
      <c r="AO35" s="575"/>
      <c r="AP35" s="576"/>
      <c r="AQ35" s="576"/>
      <c r="AR35" s="576"/>
      <c r="AS35" s="576"/>
      <c r="AT35" s="576"/>
      <c r="AU35" s="576"/>
      <c r="AV35" s="576"/>
      <c r="AW35" s="576">
        <f>3!U25</f>
        <v>0</v>
      </c>
      <c r="AX35" s="576"/>
      <c r="AY35" s="575"/>
      <c r="AZ35" s="576"/>
      <c r="BA35" s="576"/>
      <c r="BB35" s="576"/>
      <c r="BC35" s="576"/>
      <c r="BD35" s="573"/>
      <c r="BE35" s="573"/>
      <c r="BF35" s="575"/>
      <c r="BG35" s="576"/>
      <c r="BH35" s="576"/>
      <c r="BI35" s="576"/>
      <c r="BJ35" s="576"/>
      <c r="BK35" s="576"/>
      <c r="BL35" s="576"/>
      <c r="BM35" s="576"/>
      <c r="BN35" s="576">
        <f>3!U25</f>
        <v>0</v>
      </c>
      <c r="BO35" s="576"/>
      <c r="BP35" s="575"/>
      <c r="BQ35" s="576"/>
      <c r="BR35" s="576"/>
      <c r="BS35" s="576"/>
      <c r="BT35" s="576"/>
      <c r="BU35" s="573"/>
      <c r="BV35" s="573"/>
      <c r="BW35" s="576"/>
      <c r="BX35" s="576"/>
      <c r="BY35" s="576"/>
      <c r="BZ35" s="576"/>
      <c r="CA35" s="576"/>
      <c r="CB35" s="576"/>
      <c r="CC35" s="576"/>
      <c r="CD35" s="576"/>
      <c r="CE35" s="576">
        <f>3!U25</f>
        <v>0</v>
      </c>
      <c r="CF35" s="576"/>
      <c r="CG35" s="575"/>
      <c r="CH35" s="576"/>
      <c r="CI35" s="576"/>
      <c r="CJ35" s="576"/>
      <c r="CK35" s="576"/>
      <c r="CL35" s="573"/>
    </row>
    <row r="36" spans="1:104" s="441" customFormat="1" ht="12" customHeight="1">
      <c r="A36" s="440"/>
      <c r="G36" s="567"/>
      <c r="H36" s="567"/>
      <c r="I36" s="567"/>
      <c r="J36" s="567"/>
      <c r="K36" s="567"/>
      <c r="L36" s="567"/>
      <c r="M36" s="567"/>
      <c r="N36" s="567"/>
      <c r="O36" s="567"/>
      <c r="P36" s="567"/>
      <c r="Q36" s="567"/>
      <c r="R36" s="567"/>
      <c r="S36" s="567"/>
      <c r="T36" s="567"/>
      <c r="U36" s="567"/>
      <c r="V36" s="437"/>
      <c r="W36" s="437"/>
      <c r="X36" s="567"/>
      <c r="Y36" s="567"/>
      <c r="Z36" s="567"/>
      <c r="AA36" s="567"/>
      <c r="AB36" s="567"/>
      <c r="AC36" s="567"/>
      <c r="AD36" s="567"/>
      <c r="AE36" s="567"/>
      <c r="AF36" s="567"/>
      <c r="AG36" s="567"/>
      <c r="AH36" s="567"/>
      <c r="AI36" s="567"/>
      <c r="AJ36" s="567"/>
      <c r="AK36" s="567"/>
      <c r="AL36" s="567"/>
      <c r="AM36" s="437"/>
      <c r="AN36" s="437"/>
      <c r="AO36" s="567"/>
      <c r="AP36" s="567"/>
      <c r="AQ36" s="567"/>
      <c r="AR36" s="567"/>
      <c r="AS36" s="567"/>
      <c r="AT36" s="567"/>
      <c r="AU36" s="567"/>
      <c r="AV36" s="567"/>
      <c r="AW36" s="567"/>
      <c r="AX36" s="567"/>
      <c r="AY36" s="567"/>
      <c r="AZ36" s="567"/>
      <c r="BA36" s="567"/>
      <c r="BB36" s="567"/>
      <c r="BC36" s="567"/>
      <c r="BD36" s="437"/>
      <c r="BE36" s="437"/>
      <c r="BF36" s="567"/>
      <c r="BG36" s="567"/>
      <c r="BH36" s="567"/>
      <c r="BI36" s="567"/>
      <c r="BJ36" s="567"/>
      <c r="BK36" s="567"/>
      <c r="BL36" s="567"/>
      <c r="BM36" s="567"/>
      <c r="BN36" s="567"/>
      <c r="BO36" s="567"/>
      <c r="BP36" s="567"/>
      <c r="BQ36" s="567"/>
      <c r="BR36" s="567"/>
      <c r="BS36" s="567"/>
      <c r="BT36" s="567"/>
      <c r="BU36" s="437"/>
      <c r="BV36" s="437"/>
      <c r="BW36" s="567"/>
      <c r="BX36" s="567"/>
      <c r="BY36" s="567"/>
      <c r="BZ36" s="567"/>
      <c r="CA36" s="567"/>
      <c r="CB36" s="567"/>
      <c r="CC36" s="567"/>
      <c r="CD36" s="567"/>
      <c r="CE36" s="567"/>
      <c r="CF36" s="567"/>
      <c r="CG36" s="567"/>
      <c r="CH36" s="567"/>
      <c r="CI36" s="567"/>
      <c r="CJ36" s="567"/>
      <c r="CK36" s="567"/>
      <c r="CL36" s="437"/>
      <c r="CM36" s="437"/>
      <c r="CN36" s="437"/>
      <c r="CO36" s="437"/>
      <c r="CP36" s="437"/>
      <c r="CQ36" s="437"/>
      <c r="CR36" s="437"/>
      <c r="CS36" s="437"/>
      <c r="CT36" s="437"/>
      <c r="CU36" s="437"/>
      <c r="CV36" s="437"/>
      <c r="CW36" s="437"/>
      <c r="CX36" s="437"/>
      <c r="CY36" s="437"/>
      <c r="CZ36" s="437"/>
    </row>
    <row r="37" spans="1:92" s="564" customFormat="1" ht="5.25">
      <c r="A37" s="280"/>
      <c r="B37" s="559"/>
      <c r="C37" s="560"/>
      <c r="D37" s="560"/>
      <c r="E37" s="560"/>
      <c r="F37" s="560"/>
      <c r="G37" s="563"/>
      <c r="H37" s="563"/>
      <c r="I37" s="563"/>
      <c r="J37" s="563"/>
      <c r="K37" s="563"/>
      <c r="L37" s="562"/>
      <c r="M37" s="562"/>
      <c r="N37" s="562"/>
      <c r="O37" s="562"/>
      <c r="P37" s="562"/>
      <c r="Q37" s="563"/>
      <c r="R37" s="563"/>
      <c r="S37" s="563"/>
      <c r="T37" s="563"/>
      <c r="U37" s="563"/>
      <c r="V37" s="280"/>
      <c r="W37" s="280"/>
      <c r="X37" s="563"/>
      <c r="Y37" s="563"/>
      <c r="Z37" s="563"/>
      <c r="AA37" s="563"/>
      <c r="AB37" s="563"/>
      <c r="AC37" s="562"/>
      <c r="AD37" s="562"/>
      <c r="AE37" s="562"/>
      <c r="AF37" s="562"/>
      <c r="AG37" s="562"/>
      <c r="AH37" s="563"/>
      <c r="AI37" s="563"/>
      <c r="AJ37" s="563"/>
      <c r="AK37" s="563"/>
      <c r="AL37" s="563"/>
      <c r="AM37" s="280"/>
      <c r="AN37" s="280"/>
      <c r="AO37" s="563"/>
      <c r="AP37" s="563"/>
      <c r="AQ37" s="563"/>
      <c r="AR37" s="563"/>
      <c r="AS37" s="563"/>
      <c r="AT37" s="562"/>
      <c r="AU37" s="562"/>
      <c r="AV37" s="562"/>
      <c r="AW37" s="562"/>
      <c r="AX37" s="562"/>
      <c r="AY37" s="563"/>
      <c r="AZ37" s="563"/>
      <c r="BA37" s="563"/>
      <c r="BB37" s="563"/>
      <c r="BC37" s="563"/>
      <c r="BD37" s="280"/>
      <c r="BE37" s="280"/>
      <c r="BF37" s="563"/>
      <c r="BG37" s="563"/>
      <c r="BH37" s="563"/>
      <c r="BI37" s="563"/>
      <c r="BJ37" s="563"/>
      <c r="BK37" s="562"/>
      <c r="BL37" s="562"/>
      <c r="BM37" s="562"/>
      <c r="BN37" s="562"/>
      <c r="BO37" s="562"/>
      <c r="BP37" s="563"/>
      <c r="BQ37" s="563"/>
      <c r="BR37" s="563"/>
      <c r="BS37" s="563"/>
      <c r="BT37" s="563"/>
      <c r="BU37" s="280"/>
      <c r="BV37" s="280"/>
      <c r="BW37" s="563"/>
      <c r="BX37" s="563"/>
      <c r="BY37" s="563"/>
      <c r="BZ37" s="563"/>
      <c r="CA37" s="563"/>
      <c r="CB37" s="562"/>
      <c r="CC37" s="562"/>
      <c r="CD37" s="562"/>
      <c r="CE37" s="562"/>
      <c r="CF37" s="562"/>
      <c r="CG37" s="563"/>
      <c r="CH37" s="563"/>
      <c r="CI37" s="563"/>
      <c r="CJ37" s="563"/>
      <c r="CK37" s="563"/>
      <c r="CL37" s="280"/>
      <c r="CM37" s="561"/>
      <c r="CN37" s="561"/>
    </row>
    <row r="38" spans="1:92" s="64" customFormat="1" ht="12.75">
      <c r="A38" s="280"/>
      <c r="B38" s="123"/>
      <c r="C38" s="71"/>
      <c r="D38" s="115"/>
      <c r="E38" s="115"/>
      <c r="F38" s="115"/>
      <c r="G38" s="70"/>
      <c r="H38" s="70"/>
      <c r="I38" s="70"/>
      <c r="J38" s="70"/>
      <c r="K38" s="70"/>
      <c r="L38" s="86"/>
      <c r="M38" s="86"/>
      <c r="N38" s="86"/>
      <c r="O38" s="86"/>
      <c r="P38" s="86"/>
      <c r="Q38" s="70"/>
      <c r="R38" s="70"/>
      <c r="S38" s="70"/>
      <c r="T38" s="70"/>
      <c r="U38" s="70"/>
      <c r="V38" s="280"/>
      <c r="W38" s="280"/>
      <c r="X38" s="70"/>
      <c r="Y38" s="70"/>
      <c r="Z38" s="70"/>
      <c r="AA38" s="70"/>
      <c r="AB38" s="70"/>
      <c r="AC38" s="86"/>
      <c r="AD38" s="86"/>
      <c r="AE38" s="86"/>
      <c r="AF38" s="86"/>
      <c r="AG38" s="86"/>
      <c r="AH38" s="70"/>
      <c r="AI38" s="70"/>
      <c r="AJ38" s="70"/>
      <c r="AK38" s="70"/>
      <c r="AL38" s="70"/>
      <c r="AM38" s="280"/>
      <c r="AN38" s="280"/>
      <c r="AO38" s="70"/>
      <c r="AP38" s="70"/>
      <c r="AQ38" s="70"/>
      <c r="AR38" s="70"/>
      <c r="AS38" s="70"/>
      <c r="AT38" s="86"/>
      <c r="AU38" s="86"/>
      <c r="AV38" s="86"/>
      <c r="AW38" s="86"/>
      <c r="AX38" s="86"/>
      <c r="AY38" s="70"/>
      <c r="AZ38" s="70"/>
      <c r="BA38" s="70"/>
      <c r="BB38" s="70"/>
      <c r="BC38" s="70"/>
      <c r="BD38" s="280"/>
      <c r="BE38" s="280"/>
      <c r="BF38" s="70"/>
      <c r="BG38" s="70"/>
      <c r="BH38" s="70"/>
      <c r="BI38" s="70"/>
      <c r="BJ38" s="70"/>
      <c r="BK38" s="86"/>
      <c r="BL38" s="86"/>
      <c r="BM38" s="86"/>
      <c r="BN38" s="86"/>
      <c r="BO38" s="86"/>
      <c r="BP38" s="70"/>
      <c r="BQ38" s="70"/>
      <c r="BR38" s="70"/>
      <c r="BS38" s="70"/>
      <c r="BT38" s="70"/>
      <c r="BU38" s="280"/>
      <c r="BV38" s="280"/>
      <c r="BW38" s="70"/>
      <c r="BX38" s="70"/>
      <c r="BY38" s="70"/>
      <c r="BZ38" s="70"/>
      <c r="CA38" s="70"/>
      <c r="CB38" s="86"/>
      <c r="CC38" s="86"/>
      <c r="CD38" s="86"/>
      <c r="CE38" s="86"/>
      <c r="CF38" s="86"/>
      <c r="CG38" s="70"/>
      <c r="CH38" s="70"/>
      <c r="CI38" s="70"/>
      <c r="CJ38" s="70"/>
      <c r="CK38" s="70"/>
      <c r="CL38" s="280"/>
      <c r="CM38" s="23"/>
      <c r="CN38" s="23"/>
    </row>
    <row r="39" spans="1:92" s="64" customFormat="1" ht="19.5">
      <c r="A39" s="280"/>
      <c r="B39" s="123"/>
      <c r="C39" s="87"/>
      <c r="D39" s="115"/>
      <c r="E39" s="115"/>
      <c r="F39" s="115"/>
      <c r="G39" s="70"/>
      <c r="H39" s="70"/>
      <c r="I39" s="70"/>
      <c r="J39" s="70"/>
      <c r="K39" s="70"/>
      <c r="L39" s="86"/>
      <c r="M39" s="86"/>
      <c r="N39" s="86"/>
      <c r="O39" s="86"/>
      <c r="P39" s="86"/>
      <c r="Q39" s="70"/>
      <c r="R39" s="70"/>
      <c r="S39" s="70"/>
      <c r="T39" s="70"/>
      <c r="U39" s="70"/>
      <c r="V39" s="280"/>
      <c r="W39" s="280"/>
      <c r="X39" s="70"/>
      <c r="Y39" s="70"/>
      <c r="Z39" s="70"/>
      <c r="AA39" s="70"/>
      <c r="AB39" s="70"/>
      <c r="AC39" s="86"/>
      <c r="AD39" s="86"/>
      <c r="AE39" s="86"/>
      <c r="AF39" s="86"/>
      <c r="AG39" s="86"/>
      <c r="AH39" s="70"/>
      <c r="AI39" s="70"/>
      <c r="AJ39" s="70"/>
      <c r="AK39" s="70"/>
      <c r="AL39" s="70"/>
      <c r="AM39" s="280"/>
      <c r="AN39" s="280"/>
      <c r="AO39" s="70"/>
      <c r="AP39" s="70"/>
      <c r="AQ39" s="70"/>
      <c r="AR39" s="70"/>
      <c r="AS39" s="70"/>
      <c r="AT39" s="86"/>
      <c r="AU39" s="86"/>
      <c r="AV39" s="86"/>
      <c r="AW39" s="86"/>
      <c r="AX39" s="86"/>
      <c r="AY39" s="70"/>
      <c r="AZ39" s="70"/>
      <c r="BA39" s="70"/>
      <c r="BB39" s="70"/>
      <c r="BC39" s="70"/>
      <c r="BD39" s="280"/>
      <c r="BE39" s="280"/>
      <c r="BF39" s="70"/>
      <c r="BG39" s="70"/>
      <c r="BH39" s="70"/>
      <c r="BI39" s="70"/>
      <c r="BJ39" s="70"/>
      <c r="BK39" s="86"/>
      <c r="BL39" s="86"/>
      <c r="BM39" s="86"/>
      <c r="BN39" s="86"/>
      <c r="BO39" s="86"/>
      <c r="BP39" s="70"/>
      <c r="BQ39" s="70"/>
      <c r="BR39" s="70"/>
      <c r="BS39" s="70"/>
      <c r="BT39" s="70"/>
      <c r="BU39" s="280"/>
      <c r="BV39" s="280"/>
      <c r="BW39" s="70"/>
      <c r="BX39" s="70"/>
      <c r="BY39" s="70"/>
      <c r="BZ39" s="70"/>
      <c r="CA39" s="70"/>
      <c r="CB39" s="86"/>
      <c r="CC39" s="86"/>
      <c r="CD39" s="86"/>
      <c r="CE39" s="86"/>
      <c r="CF39" s="86"/>
      <c r="CG39" s="70"/>
      <c r="CH39" s="70"/>
      <c r="CI39" s="70"/>
      <c r="CJ39" s="70"/>
      <c r="CK39" s="70"/>
      <c r="CL39" s="280"/>
      <c r="CM39" s="23"/>
      <c r="CN39" s="23"/>
    </row>
    <row r="40" spans="1:92" s="64" customFormat="1" ht="12.75">
      <c r="A40" s="280"/>
      <c r="B40" s="123"/>
      <c r="C40" s="70"/>
      <c r="D40" s="115"/>
      <c r="E40" s="115"/>
      <c r="F40" s="115"/>
      <c r="G40" s="70"/>
      <c r="H40" s="70"/>
      <c r="I40" s="70"/>
      <c r="J40" s="70"/>
      <c r="K40" s="70"/>
      <c r="L40" s="86"/>
      <c r="M40" s="86"/>
      <c r="N40" s="86"/>
      <c r="O40" s="86"/>
      <c r="P40" s="86"/>
      <c r="Q40" s="70"/>
      <c r="R40" s="70"/>
      <c r="S40" s="70"/>
      <c r="T40" s="70"/>
      <c r="U40" s="70"/>
      <c r="V40" s="280"/>
      <c r="W40" s="280"/>
      <c r="X40" s="70"/>
      <c r="Y40" s="70"/>
      <c r="Z40" s="70"/>
      <c r="AA40" s="70"/>
      <c r="AB40" s="70"/>
      <c r="AC40" s="86"/>
      <c r="AD40" s="86"/>
      <c r="AE40" s="86"/>
      <c r="AF40" s="86"/>
      <c r="AG40" s="86"/>
      <c r="AH40" s="70"/>
      <c r="AI40" s="70"/>
      <c r="AJ40" s="70"/>
      <c r="AK40" s="70"/>
      <c r="AL40" s="70"/>
      <c r="AM40" s="280"/>
      <c r="AN40" s="280"/>
      <c r="AO40" s="70"/>
      <c r="AP40" s="70"/>
      <c r="AQ40" s="70"/>
      <c r="AR40" s="70"/>
      <c r="AS40" s="70"/>
      <c r="AT40" s="86"/>
      <c r="AU40" s="86"/>
      <c r="AV40" s="86"/>
      <c r="AW40" s="86"/>
      <c r="AX40" s="86"/>
      <c r="AY40" s="70"/>
      <c r="AZ40" s="70"/>
      <c r="BA40" s="70"/>
      <c r="BB40" s="70"/>
      <c r="BC40" s="70"/>
      <c r="BD40" s="280"/>
      <c r="BE40" s="280"/>
      <c r="BF40" s="70"/>
      <c r="BG40" s="70"/>
      <c r="BH40" s="70"/>
      <c r="BI40" s="70"/>
      <c r="BJ40" s="70"/>
      <c r="BK40" s="86"/>
      <c r="BL40" s="86"/>
      <c r="BM40" s="86"/>
      <c r="BN40" s="86"/>
      <c r="BO40" s="86"/>
      <c r="BP40" s="70"/>
      <c r="BQ40" s="70"/>
      <c r="BR40" s="70"/>
      <c r="BS40" s="70"/>
      <c r="BT40" s="70"/>
      <c r="BU40" s="280"/>
      <c r="BV40" s="280"/>
      <c r="BW40" s="70"/>
      <c r="BX40" s="70"/>
      <c r="BY40" s="70"/>
      <c r="BZ40" s="70"/>
      <c r="CA40" s="70"/>
      <c r="CB40" s="86"/>
      <c r="CC40" s="86"/>
      <c r="CD40" s="86"/>
      <c r="CE40" s="86"/>
      <c r="CF40" s="86"/>
      <c r="CG40" s="70"/>
      <c r="CH40" s="70"/>
      <c r="CI40" s="70"/>
      <c r="CJ40" s="70"/>
      <c r="CK40" s="70"/>
      <c r="CL40" s="280"/>
      <c r="CM40" s="23"/>
      <c r="CN40" s="23"/>
    </row>
    <row r="41" spans="1:92" s="64" customFormat="1" ht="12.75">
      <c r="A41" s="280"/>
      <c r="B41" s="123"/>
      <c r="C41" s="115"/>
      <c r="D41" s="115"/>
      <c r="E41" s="115"/>
      <c r="F41" s="115"/>
      <c r="G41" s="70"/>
      <c r="H41" s="70"/>
      <c r="I41" s="70"/>
      <c r="J41" s="70"/>
      <c r="K41" s="70"/>
      <c r="L41" s="86"/>
      <c r="M41" s="86"/>
      <c r="N41" s="86"/>
      <c r="O41" s="86"/>
      <c r="P41" s="86"/>
      <c r="Q41" s="70"/>
      <c r="R41" s="70"/>
      <c r="S41" s="70"/>
      <c r="T41" s="70"/>
      <c r="U41" s="70"/>
      <c r="V41" s="280"/>
      <c r="W41" s="280"/>
      <c r="X41" s="70"/>
      <c r="Y41" s="70"/>
      <c r="Z41" s="70"/>
      <c r="AA41" s="70"/>
      <c r="AB41" s="70"/>
      <c r="AC41" s="86"/>
      <c r="AD41" s="86"/>
      <c r="AE41" s="86"/>
      <c r="AF41" s="86"/>
      <c r="AG41" s="86"/>
      <c r="AH41" s="70"/>
      <c r="AI41" s="70"/>
      <c r="AJ41" s="70"/>
      <c r="AK41" s="70"/>
      <c r="AL41" s="70"/>
      <c r="AM41" s="280"/>
      <c r="AN41" s="280"/>
      <c r="AO41" s="70"/>
      <c r="AP41" s="70"/>
      <c r="AQ41" s="70"/>
      <c r="AR41" s="70"/>
      <c r="AS41" s="70"/>
      <c r="AT41" s="86"/>
      <c r="AU41" s="86"/>
      <c r="AV41" s="86"/>
      <c r="AW41" s="86"/>
      <c r="AX41" s="86"/>
      <c r="AY41" s="70"/>
      <c r="AZ41" s="70"/>
      <c r="BA41" s="70"/>
      <c r="BB41" s="70"/>
      <c r="BC41" s="70"/>
      <c r="BD41" s="280"/>
      <c r="BE41" s="280"/>
      <c r="BF41" s="70"/>
      <c r="BG41" s="70"/>
      <c r="BH41" s="70"/>
      <c r="BI41" s="70"/>
      <c r="BJ41" s="70"/>
      <c r="BK41" s="86"/>
      <c r="BL41" s="86"/>
      <c r="BM41" s="86"/>
      <c r="BN41" s="86"/>
      <c r="BO41" s="86"/>
      <c r="BP41" s="70"/>
      <c r="BQ41" s="70"/>
      <c r="BR41" s="70"/>
      <c r="BS41" s="70"/>
      <c r="BT41" s="70"/>
      <c r="BU41" s="280"/>
      <c r="BV41" s="280"/>
      <c r="BW41" s="70"/>
      <c r="BX41" s="70"/>
      <c r="BY41" s="70"/>
      <c r="BZ41" s="70"/>
      <c r="CA41" s="70"/>
      <c r="CB41" s="86"/>
      <c r="CC41" s="86"/>
      <c r="CD41" s="86"/>
      <c r="CE41" s="86"/>
      <c r="CF41" s="86"/>
      <c r="CG41" s="70"/>
      <c r="CH41" s="70"/>
      <c r="CI41" s="70"/>
      <c r="CJ41" s="70"/>
      <c r="CK41" s="70"/>
      <c r="CL41" s="280"/>
      <c r="CM41" s="23"/>
      <c r="CN41" s="23"/>
    </row>
    <row r="42" spans="1:92" s="64" customFormat="1" ht="12.75">
      <c r="A42" s="280"/>
      <c r="B42" s="123"/>
      <c r="C42" s="115"/>
      <c r="D42" s="115"/>
      <c r="E42" s="115"/>
      <c r="F42" s="115"/>
      <c r="G42" s="70"/>
      <c r="H42" s="70"/>
      <c r="I42" s="70"/>
      <c r="J42" s="70"/>
      <c r="K42" s="70"/>
      <c r="L42" s="86"/>
      <c r="M42" s="86"/>
      <c r="N42" s="86"/>
      <c r="O42" s="86"/>
      <c r="P42" s="86"/>
      <c r="Q42" s="70"/>
      <c r="R42" s="70"/>
      <c r="S42" s="70"/>
      <c r="T42" s="70"/>
      <c r="U42" s="70"/>
      <c r="V42" s="280"/>
      <c r="W42" s="280"/>
      <c r="X42" s="70"/>
      <c r="Y42" s="70"/>
      <c r="Z42" s="70"/>
      <c r="AA42" s="70"/>
      <c r="AB42" s="70"/>
      <c r="AC42" s="86"/>
      <c r="AD42" s="86"/>
      <c r="AE42" s="86"/>
      <c r="AF42" s="86"/>
      <c r="AG42" s="86"/>
      <c r="AH42" s="70"/>
      <c r="AI42" s="70"/>
      <c r="AJ42" s="70"/>
      <c r="AK42" s="70"/>
      <c r="AL42" s="70"/>
      <c r="AM42" s="280"/>
      <c r="AN42" s="280"/>
      <c r="AO42" s="70"/>
      <c r="AP42" s="70"/>
      <c r="AQ42" s="70"/>
      <c r="AR42" s="70"/>
      <c r="AS42" s="70"/>
      <c r="AT42" s="86"/>
      <c r="AU42" s="86"/>
      <c r="AV42" s="86"/>
      <c r="AW42" s="86"/>
      <c r="AX42" s="86"/>
      <c r="AY42" s="70"/>
      <c r="AZ42" s="70"/>
      <c r="BA42" s="70"/>
      <c r="BB42" s="70"/>
      <c r="BC42" s="70"/>
      <c r="BD42" s="280"/>
      <c r="BE42" s="280"/>
      <c r="BF42" s="70"/>
      <c r="BG42" s="70"/>
      <c r="BH42" s="70"/>
      <c r="BI42" s="70"/>
      <c r="BJ42" s="70"/>
      <c r="BK42" s="86"/>
      <c r="BL42" s="86"/>
      <c r="BM42" s="86"/>
      <c r="BN42" s="86"/>
      <c r="BO42" s="86"/>
      <c r="BP42" s="70"/>
      <c r="BQ42" s="70"/>
      <c r="BR42" s="70"/>
      <c r="BS42" s="70"/>
      <c r="BT42" s="70"/>
      <c r="BU42" s="280"/>
      <c r="BV42" s="280"/>
      <c r="BW42" s="70"/>
      <c r="BX42" s="70"/>
      <c r="BY42" s="70"/>
      <c r="BZ42" s="70"/>
      <c r="CA42" s="70"/>
      <c r="CB42" s="86"/>
      <c r="CC42" s="86"/>
      <c r="CD42" s="86"/>
      <c r="CE42" s="86"/>
      <c r="CF42" s="86"/>
      <c r="CG42" s="70"/>
      <c r="CH42" s="70"/>
      <c r="CI42" s="70"/>
      <c r="CJ42" s="70"/>
      <c r="CK42" s="70"/>
      <c r="CL42" s="280"/>
      <c r="CM42" s="23"/>
      <c r="CN42" s="23"/>
    </row>
    <row r="43" spans="1:92" s="64" customFormat="1" ht="12.75">
      <c r="A43" s="280"/>
      <c r="B43" s="123"/>
      <c r="C43" s="115"/>
      <c r="D43" s="115"/>
      <c r="E43" s="115"/>
      <c r="F43" s="115"/>
      <c r="G43" s="70"/>
      <c r="H43" s="70"/>
      <c r="I43" s="70"/>
      <c r="J43" s="70"/>
      <c r="K43" s="70"/>
      <c r="L43" s="86"/>
      <c r="M43" s="86"/>
      <c r="N43" s="86"/>
      <c r="O43" s="86"/>
      <c r="P43" s="86"/>
      <c r="Q43" s="70"/>
      <c r="R43" s="70"/>
      <c r="S43" s="70"/>
      <c r="T43" s="70"/>
      <c r="U43" s="70"/>
      <c r="V43" s="280"/>
      <c r="W43" s="280"/>
      <c r="X43" s="70"/>
      <c r="Y43" s="70"/>
      <c r="Z43" s="70"/>
      <c r="AA43" s="70"/>
      <c r="AB43" s="70"/>
      <c r="AC43" s="86"/>
      <c r="AD43" s="86"/>
      <c r="AE43" s="86"/>
      <c r="AF43" s="86"/>
      <c r="AG43" s="86"/>
      <c r="AH43" s="70"/>
      <c r="AI43" s="70"/>
      <c r="AJ43" s="70"/>
      <c r="AK43" s="70"/>
      <c r="AL43" s="70"/>
      <c r="AM43" s="280"/>
      <c r="AN43" s="280"/>
      <c r="AO43" s="70"/>
      <c r="AP43" s="70"/>
      <c r="AQ43" s="70"/>
      <c r="AR43" s="70"/>
      <c r="AS43" s="70"/>
      <c r="AT43" s="86"/>
      <c r="AU43" s="86"/>
      <c r="AV43" s="86"/>
      <c r="AW43" s="86"/>
      <c r="AX43" s="86"/>
      <c r="AY43" s="70"/>
      <c r="AZ43" s="70"/>
      <c r="BA43" s="70"/>
      <c r="BB43" s="70"/>
      <c r="BC43" s="70"/>
      <c r="BD43" s="280"/>
      <c r="BE43" s="280"/>
      <c r="BF43" s="70"/>
      <c r="BG43" s="70"/>
      <c r="BH43" s="70"/>
      <c r="BI43" s="70"/>
      <c r="BJ43" s="70"/>
      <c r="BK43" s="86"/>
      <c r="BL43" s="86"/>
      <c r="BM43" s="86"/>
      <c r="BN43" s="86"/>
      <c r="BO43" s="86"/>
      <c r="BP43" s="70"/>
      <c r="BQ43" s="70"/>
      <c r="BR43" s="70"/>
      <c r="BS43" s="70"/>
      <c r="BT43" s="70"/>
      <c r="BU43" s="280"/>
      <c r="BV43" s="280"/>
      <c r="BW43" s="70"/>
      <c r="BX43" s="70"/>
      <c r="BY43" s="70"/>
      <c r="BZ43" s="70"/>
      <c r="CA43" s="70"/>
      <c r="CB43" s="86"/>
      <c r="CC43" s="86"/>
      <c r="CD43" s="86"/>
      <c r="CE43" s="86"/>
      <c r="CF43" s="86"/>
      <c r="CG43" s="70"/>
      <c r="CH43" s="70"/>
      <c r="CI43" s="70"/>
      <c r="CJ43" s="70"/>
      <c r="CK43" s="70"/>
      <c r="CL43" s="280"/>
      <c r="CM43" s="23"/>
      <c r="CN43" s="23"/>
    </row>
    <row r="44" spans="1:92" s="64" customFormat="1" ht="12.75">
      <c r="A44" s="280"/>
      <c r="B44" s="123"/>
      <c r="C44" s="115"/>
      <c r="D44" s="115"/>
      <c r="E44" s="115"/>
      <c r="F44" s="115"/>
      <c r="G44" s="70"/>
      <c r="H44" s="70"/>
      <c r="I44" s="70"/>
      <c r="J44" s="70"/>
      <c r="K44" s="70"/>
      <c r="L44" s="86"/>
      <c r="M44" s="86"/>
      <c r="N44" s="86"/>
      <c r="O44" s="86"/>
      <c r="P44" s="86"/>
      <c r="Q44" s="70"/>
      <c r="R44" s="70"/>
      <c r="S44" s="70"/>
      <c r="T44" s="70"/>
      <c r="U44" s="70"/>
      <c r="V44" s="280"/>
      <c r="W44" s="280"/>
      <c r="X44" s="70"/>
      <c r="Y44" s="70"/>
      <c r="Z44" s="70"/>
      <c r="AA44" s="70"/>
      <c r="AB44" s="70"/>
      <c r="AC44" s="86"/>
      <c r="AD44" s="86"/>
      <c r="AE44" s="86"/>
      <c r="AF44" s="86"/>
      <c r="AG44" s="86"/>
      <c r="AH44" s="70"/>
      <c r="AI44" s="70"/>
      <c r="AJ44" s="70"/>
      <c r="AK44" s="70"/>
      <c r="AL44" s="70"/>
      <c r="AM44" s="280"/>
      <c r="AN44" s="280"/>
      <c r="AO44" s="70"/>
      <c r="AP44" s="70"/>
      <c r="AQ44" s="70"/>
      <c r="AR44" s="70"/>
      <c r="AS44" s="70"/>
      <c r="AT44" s="86"/>
      <c r="AU44" s="86"/>
      <c r="AV44" s="86"/>
      <c r="AW44" s="86"/>
      <c r="AX44" s="86"/>
      <c r="AY44" s="70"/>
      <c r="AZ44" s="70"/>
      <c r="BA44" s="70"/>
      <c r="BB44" s="70"/>
      <c r="BC44" s="70"/>
      <c r="BD44" s="280"/>
      <c r="BE44" s="280"/>
      <c r="BF44" s="70"/>
      <c r="BG44" s="70"/>
      <c r="BH44" s="70"/>
      <c r="BI44" s="70"/>
      <c r="BJ44" s="70"/>
      <c r="BK44" s="86"/>
      <c r="BL44" s="86"/>
      <c r="BM44" s="86"/>
      <c r="BN44" s="86"/>
      <c r="BO44" s="86"/>
      <c r="BP44" s="70"/>
      <c r="BQ44" s="70"/>
      <c r="BR44" s="70"/>
      <c r="BS44" s="70"/>
      <c r="BT44" s="70"/>
      <c r="BU44" s="280"/>
      <c r="BV44" s="280"/>
      <c r="BW44" s="70"/>
      <c r="BX44" s="70"/>
      <c r="BY44" s="70"/>
      <c r="BZ44" s="70"/>
      <c r="CA44" s="70"/>
      <c r="CB44" s="86"/>
      <c r="CC44" s="86"/>
      <c r="CD44" s="86"/>
      <c r="CE44" s="86"/>
      <c r="CF44" s="86"/>
      <c r="CG44" s="70"/>
      <c r="CH44" s="70"/>
      <c r="CI44" s="70"/>
      <c r="CJ44" s="70"/>
      <c r="CK44" s="70"/>
      <c r="CL44" s="280"/>
      <c r="CM44" s="23"/>
      <c r="CN44" s="23"/>
    </row>
    <row r="45" spans="1:92" s="64" customFormat="1" ht="12.75">
      <c r="A45" s="280"/>
      <c r="B45" s="123"/>
      <c r="C45" s="115"/>
      <c r="D45" s="115"/>
      <c r="E45" s="115"/>
      <c r="F45" s="115"/>
      <c r="G45" s="70"/>
      <c r="H45" s="70"/>
      <c r="I45" s="70"/>
      <c r="J45" s="70"/>
      <c r="K45" s="70"/>
      <c r="L45" s="86"/>
      <c r="M45" s="86"/>
      <c r="N45" s="86"/>
      <c r="O45" s="86"/>
      <c r="P45" s="86"/>
      <c r="Q45" s="70"/>
      <c r="R45" s="70"/>
      <c r="S45" s="70"/>
      <c r="T45" s="70"/>
      <c r="U45" s="70"/>
      <c r="V45" s="280"/>
      <c r="W45" s="280"/>
      <c r="X45" s="70"/>
      <c r="Y45" s="70"/>
      <c r="Z45" s="70"/>
      <c r="AA45" s="70"/>
      <c r="AB45" s="70"/>
      <c r="AC45" s="86"/>
      <c r="AD45" s="86"/>
      <c r="AE45" s="86"/>
      <c r="AF45" s="86"/>
      <c r="AG45" s="86"/>
      <c r="AH45" s="70"/>
      <c r="AI45" s="70"/>
      <c r="AJ45" s="70"/>
      <c r="AK45" s="70"/>
      <c r="AL45" s="70"/>
      <c r="AM45" s="280"/>
      <c r="AN45" s="280"/>
      <c r="AO45" s="70"/>
      <c r="AP45" s="70"/>
      <c r="AQ45" s="70"/>
      <c r="AR45" s="70"/>
      <c r="AS45" s="70"/>
      <c r="AT45" s="86"/>
      <c r="AU45" s="86"/>
      <c r="AV45" s="86"/>
      <c r="AW45" s="86"/>
      <c r="AX45" s="86"/>
      <c r="AY45" s="70"/>
      <c r="AZ45" s="70"/>
      <c r="BA45" s="70"/>
      <c r="BB45" s="70"/>
      <c r="BC45" s="70"/>
      <c r="BD45" s="280"/>
      <c r="BE45" s="280"/>
      <c r="BF45" s="70"/>
      <c r="BG45" s="70"/>
      <c r="BH45" s="70"/>
      <c r="BI45" s="70"/>
      <c r="BJ45" s="70"/>
      <c r="BK45" s="86"/>
      <c r="BL45" s="86"/>
      <c r="BM45" s="86"/>
      <c r="BN45" s="86"/>
      <c r="BO45" s="86"/>
      <c r="BP45" s="70"/>
      <c r="BQ45" s="70"/>
      <c r="BR45" s="70"/>
      <c r="BS45" s="70"/>
      <c r="BT45" s="70"/>
      <c r="BU45" s="280"/>
      <c r="BV45" s="280"/>
      <c r="BW45" s="70"/>
      <c r="BX45" s="70"/>
      <c r="BY45" s="70"/>
      <c r="BZ45" s="70"/>
      <c r="CA45" s="70"/>
      <c r="CB45" s="86"/>
      <c r="CC45" s="86"/>
      <c r="CD45" s="86"/>
      <c r="CE45" s="86"/>
      <c r="CF45" s="86"/>
      <c r="CG45" s="70"/>
      <c r="CH45" s="70"/>
      <c r="CI45" s="70"/>
      <c r="CJ45" s="70"/>
      <c r="CK45" s="70"/>
      <c r="CL45" s="280"/>
      <c r="CM45" s="23"/>
      <c r="CN45" s="23"/>
    </row>
    <row r="46" spans="1:92" s="64" customFormat="1" ht="12.75">
      <c r="A46" s="280"/>
      <c r="B46" s="123"/>
      <c r="C46" s="115"/>
      <c r="D46" s="115"/>
      <c r="E46" s="115"/>
      <c r="F46" s="115"/>
      <c r="G46" s="70"/>
      <c r="H46" s="70"/>
      <c r="I46" s="70"/>
      <c r="J46" s="70"/>
      <c r="K46" s="70"/>
      <c r="L46" s="86"/>
      <c r="M46" s="86"/>
      <c r="N46" s="86"/>
      <c r="O46" s="86"/>
      <c r="P46" s="86"/>
      <c r="Q46" s="70"/>
      <c r="R46" s="70"/>
      <c r="S46" s="70"/>
      <c r="T46" s="70"/>
      <c r="U46" s="70"/>
      <c r="V46" s="280"/>
      <c r="W46" s="280"/>
      <c r="X46" s="70"/>
      <c r="Y46" s="70"/>
      <c r="Z46" s="70"/>
      <c r="AA46" s="70"/>
      <c r="AB46" s="70"/>
      <c r="AC46" s="86"/>
      <c r="AD46" s="86"/>
      <c r="AE46" s="86"/>
      <c r="AF46" s="86"/>
      <c r="AG46" s="86"/>
      <c r="AH46" s="70"/>
      <c r="AI46" s="70"/>
      <c r="AJ46" s="70"/>
      <c r="AK46" s="70"/>
      <c r="AL46" s="70"/>
      <c r="AM46" s="280"/>
      <c r="AN46" s="280"/>
      <c r="AO46" s="70"/>
      <c r="AP46" s="70"/>
      <c r="AQ46" s="70"/>
      <c r="AR46" s="70"/>
      <c r="AS46" s="70"/>
      <c r="AT46" s="86"/>
      <c r="AU46" s="86"/>
      <c r="AV46" s="86"/>
      <c r="AW46" s="86"/>
      <c r="AX46" s="86"/>
      <c r="AY46" s="70"/>
      <c r="AZ46" s="70"/>
      <c r="BA46" s="70"/>
      <c r="BB46" s="70"/>
      <c r="BC46" s="70"/>
      <c r="BD46" s="280"/>
      <c r="BE46" s="280"/>
      <c r="BF46" s="70"/>
      <c r="BG46" s="70"/>
      <c r="BH46" s="70"/>
      <c r="BI46" s="70"/>
      <c r="BJ46" s="70"/>
      <c r="BK46" s="86"/>
      <c r="BL46" s="86"/>
      <c r="BM46" s="86"/>
      <c r="BN46" s="86"/>
      <c r="BO46" s="86"/>
      <c r="BP46" s="70"/>
      <c r="BQ46" s="70"/>
      <c r="BR46" s="70"/>
      <c r="BS46" s="70"/>
      <c r="BT46" s="70"/>
      <c r="BU46" s="280"/>
      <c r="BV46" s="280"/>
      <c r="BW46" s="70"/>
      <c r="BX46" s="70"/>
      <c r="BY46" s="70"/>
      <c r="BZ46" s="70"/>
      <c r="CA46" s="70"/>
      <c r="CB46" s="86"/>
      <c r="CC46" s="86"/>
      <c r="CD46" s="86"/>
      <c r="CE46" s="86"/>
      <c r="CF46" s="86"/>
      <c r="CG46" s="70"/>
      <c r="CH46" s="70"/>
      <c r="CI46" s="70"/>
      <c r="CJ46" s="70"/>
      <c r="CK46" s="70"/>
      <c r="CL46" s="280"/>
      <c r="CM46" s="23"/>
      <c r="CN46" s="23"/>
    </row>
    <row r="47" spans="1:92" s="64" customFormat="1" ht="12.75">
      <c r="A47" s="280"/>
      <c r="B47" s="123"/>
      <c r="C47" s="115"/>
      <c r="D47" s="115"/>
      <c r="E47" s="115"/>
      <c r="F47" s="115"/>
      <c r="G47" s="70"/>
      <c r="H47" s="70"/>
      <c r="I47" s="70"/>
      <c r="J47" s="70"/>
      <c r="K47" s="70"/>
      <c r="L47" s="86"/>
      <c r="M47" s="86"/>
      <c r="N47" s="86"/>
      <c r="O47" s="86"/>
      <c r="P47" s="86"/>
      <c r="Q47" s="70"/>
      <c r="R47" s="70"/>
      <c r="S47" s="70"/>
      <c r="T47" s="70"/>
      <c r="U47" s="70"/>
      <c r="V47" s="280"/>
      <c r="W47" s="280"/>
      <c r="X47" s="70"/>
      <c r="Y47" s="70"/>
      <c r="Z47" s="70"/>
      <c r="AA47" s="70"/>
      <c r="AB47" s="70"/>
      <c r="AC47" s="86"/>
      <c r="AD47" s="86"/>
      <c r="AE47" s="86"/>
      <c r="AF47" s="86"/>
      <c r="AG47" s="86"/>
      <c r="AH47" s="70"/>
      <c r="AI47" s="70"/>
      <c r="AJ47" s="70"/>
      <c r="AK47" s="70"/>
      <c r="AL47" s="70"/>
      <c r="AM47" s="280"/>
      <c r="AN47" s="280"/>
      <c r="AO47" s="70"/>
      <c r="AP47" s="70"/>
      <c r="AQ47" s="70"/>
      <c r="AR47" s="70"/>
      <c r="AS47" s="70"/>
      <c r="AT47" s="86"/>
      <c r="AU47" s="86"/>
      <c r="AV47" s="86"/>
      <c r="AW47" s="86"/>
      <c r="AX47" s="86"/>
      <c r="AY47" s="70"/>
      <c r="AZ47" s="70"/>
      <c r="BA47" s="70"/>
      <c r="BB47" s="70"/>
      <c r="BC47" s="70"/>
      <c r="BD47" s="280"/>
      <c r="BE47" s="280"/>
      <c r="BF47" s="70"/>
      <c r="BG47" s="70"/>
      <c r="BH47" s="70"/>
      <c r="BI47" s="70"/>
      <c r="BJ47" s="70"/>
      <c r="BK47" s="86"/>
      <c r="BL47" s="86"/>
      <c r="BM47" s="86"/>
      <c r="BN47" s="86"/>
      <c r="BO47" s="86"/>
      <c r="BP47" s="70"/>
      <c r="BQ47" s="70"/>
      <c r="BR47" s="70"/>
      <c r="BS47" s="70"/>
      <c r="BT47" s="70"/>
      <c r="BU47" s="280"/>
      <c r="BV47" s="280"/>
      <c r="BW47" s="70"/>
      <c r="BX47" s="70"/>
      <c r="BY47" s="70"/>
      <c r="BZ47" s="70"/>
      <c r="CA47" s="70"/>
      <c r="CB47" s="86"/>
      <c r="CC47" s="86"/>
      <c r="CD47" s="86"/>
      <c r="CE47" s="86"/>
      <c r="CF47" s="86"/>
      <c r="CG47" s="70"/>
      <c r="CH47" s="70"/>
      <c r="CI47" s="70"/>
      <c r="CJ47" s="70"/>
      <c r="CK47" s="70"/>
      <c r="CL47" s="280"/>
      <c r="CM47" s="23"/>
      <c r="CN47" s="23"/>
    </row>
    <row r="48" spans="1:92" s="64" customFormat="1" ht="12.75">
      <c r="A48" s="280"/>
      <c r="B48" s="123"/>
      <c r="C48" s="115"/>
      <c r="D48" s="115"/>
      <c r="E48" s="115"/>
      <c r="F48" s="115"/>
      <c r="G48" s="70"/>
      <c r="H48" s="70"/>
      <c r="I48" s="70"/>
      <c r="J48" s="70"/>
      <c r="K48" s="70"/>
      <c r="L48" s="86"/>
      <c r="M48" s="86"/>
      <c r="N48" s="86"/>
      <c r="O48" s="86"/>
      <c r="P48" s="86"/>
      <c r="Q48" s="70"/>
      <c r="R48" s="70"/>
      <c r="S48" s="70"/>
      <c r="T48" s="70"/>
      <c r="U48" s="70"/>
      <c r="V48" s="280"/>
      <c r="W48" s="280"/>
      <c r="X48" s="70"/>
      <c r="Y48" s="70"/>
      <c r="Z48" s="70"/>
      <c r="AA48" s="70"/>
      <c r="AB48" s="70"/>
      <c r="AC48" s="86"/>
      <c r="AD48" s="86"/>
      <c r="AE48" s="86"/>
      <c r="AF48" s="86"/>
      <c r="AG48" s="86"/>
      <c r="AH48" s="70"/>
      <c r="AI48" s="70"/>
      <c r="AJ48" s="70"/>
      <c r="AK48" s="70"/>
      <c r="AL48" s="70"/>
      <c r="AM48" s="280"/>
      <c r="AN48" s="280"/>
      <c r="AO48" s="70"/>
      <c r="AP48" s="70"/>
      <c r="AQ48" s="70"/>
      <c r="AR48" s="70"/>
      <c r="AS48" s="70"/>
      <c r="AT48" s="86"/>
      <c r="AU48" s="86"/>
      <c r="AV48" s="86"/>
      <c r="AW48" s="86"/>
      <c r="AX48" s="86"/>
      <c r="AY48" s="70"/>
      <c r="AZ48" s="70"/>
      <c r="BA48" s="70"/>
      <c r="BB48" s="70"/>
      <c r="BC48" s="70"/>
      <c r="BD48" s="280"/>
      <c r="BE48" s="280"/>
      <c r="BF48" s="70"/>
      <c r="BG48" s="70"/>
      <c r="BH48" s="70"/>
      <c r="BI48" s="70"/>
      <c r="BJ48" s="70"/>
      <c r="BK48" s="86"/>
      <c r="BL48" s="86"/>
      <c r="BM48" s="86"/>
      <c r="BN48" s="86"/>
      <c r="BO48" s="86"/>
      <c r="BP48" s="70"/>
      <c r="BQ48" s="70"/>
      <c r="BR48" s="70"/>
      <c r="BS48" s="70"/>
      <c r="BT48" s="70"/>
      <c r="BU48" s="280"/>
      <c r="BV48" s="280"/>
      <c r="BW48" s="70"/>
      <c r="BX48" s="70"/>
      <c r="BY48" s="70"/>
      <c r="BZ48" s="70"/>
      <c r="CA48" s="70"/>
      <c r="CB48" s="86"/>
      <c r="CC48" s="86"/>
      <c r="CD48" s="86"/>
      <c r="CE48" s="86"/>
      <c r="CF48" s="86"/>
      <c r="CG48" s="70"/>
      <c r="CH48" s="70"/>
      <c r="CI48" s="70"/>
      <c r="CJ48" s="70"/>
      <c r="CK48" s="70"/>
      <c r="CL48" s="280"/>
      <c r="CM48" s="23"/>
      <c r="CN48" s="23"/>
    </row>
  </sheetData>
  <sheetProtection formatCells="0" formatColumns="0" formatRows="0"/>
  <protectedRanges>
    <protectedRange sqref="M19:P19 M23:P26 R28:U29 R19:U19" name="Диапазон5_1_3"/>
    <protectedRange sqref="R23:U26" name="Диапазон5_1_1_1"/>
    <protectedRange sqref="M28:P28 M29:O29 AD28:AG28 AD29:AF29 CC28:CF28 CC29:CE29" name="Диапазон5_1_2_1"/>
  </protectedRanges>
  <mergeCells count="21">
    <mergeCell ref="CB4:CF4"/>
    <mergeCell ref="B4:B5"/>
    <mergeCell ref="BK4:BO4"/>
    <mergeCell ref="L4:P4"/>
    <mergeCell ref="Q4:U4"/>
    <mergeCell ref="F4:F5"/>
    <mergeCell ref="CG4:CK4"/>
    <mergeCell ref="BW4:CA4"/>
    <mergeCell ref="X4:AB4"/>
    <mergeCell ref="BF4:BJ4"/>
    <mergeCell ref="AO4:AS4"/>
    <mergeCell ref="C4:C5"/>
    <mergeCell ref="AC4:AG4"/>
    <mergeCell ref="D4:D5"/>
    <mergeCell ref="E4:E5"/>
    <mergeCell ref="BP4:BT4"/>
    <mergeCell ref="B2:C3"/>
    <mergeCell ref="AH4:AL4"/>
    <mergeCell ref="AT4:AX4"/>
    <mergeCell ref="AY4:BC4"/>
    <mergeCell ref="G4:K4"/>
  </mergeCells>
  <printOptions horizontalCentered="1"/>
  <pageMargins left="0.15748031496062992" right="0.15748031496062992" top="0.45" bottom="0.2362204724409449" header="0.39" footer="0.15748031496062992"/>
  <pageSetup fitToWidth="2" horizontalDpi="600" verticalDpi="600" orientation="landscape" paperSize="9" r:id="rId1"/>
  <headerFooter alignWithMargins="0">
    <oddHeader>&amp;C&amp;8&amp;P</oddHeader>
    <oddFooter>&amp;L&amp;8&amp;F   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6">
    <tabColor indexed="11"/>
    <outlinePr summaryBelow="0" summaryRight="0"/>
  </sheetPr>
  <dimension ref="A1:W59"/>
  <sheetViews>
    <sheetView tabSelected="1" zoomScaleSheetLayoutView="75" zoomScalePageLayoutView="0" workbookViewId="0" topLeftCell="A1">
      <pane xSplit="3" ySplit="6" topLeftCell="D7" activePane="bottomRight" state="frozen"/>
      <selection pane="topLeft" activeCell="B3" sqref="B3"/>
      <selection pane="topRight" activeCell="B3" sqref="B3"/>
      <selection pane="bottomLeft" activeCell="B3" sqref="B3"/>
      <selection pane="bottomRight" activeCell="AA18" sqref="AA18"/>
    </sheetView>
  </sheetViews>
  <sheetFormatPr defaultColWidth="9.140625" defaultRowHeight="11.25" outlineLevelRow="1" outlineLevelCol="1"/>
  <cols>
    <col min="1" max="1" width="0.9921875" style="166" customWidth="1"/>
    <col min="2" max="2" width="5.28125" style="163" customWidth="1"/>
    <col min="3" max="3" width="20.7109375" style="163" customWidth="1"/>
    <col min="4" max="4" width="7.8515625" style="163" customWidth="1"/>
    <col min="5" max="8" width="7.8515625" style="163" customWidth="1" outlineLevel="1"/>
    <col min="9" max="9" width="9.28125" style="163" customWidth="1" outlineLevel="1"/>
    <col min="10" max="10" width="7.8515625" style="163" customWidth="1"/>
    <col min="11" max="14" width="7.8515625" style="163" customWidth="1" outlineLevel="1"/>
    <col min="15" max="15" width="9.28125" style="163" customWidth="1" outlineLevel="1"/>
    <col min="16" max="16" width="8.57421875" style="163" customWidth="1"/>
    <col min="17" max="17" width="7.140625" style="164" bestFit="1" customWidth="1"/>
    <col min="18" max="18" width="7.140625" style="164" customWidth="1" outlineLevel="1"/>
    <col min="19" max="21" width="7.140625" style="164" bestFit="1" customWidth="1" outlineLevel="1"/>
    <col min="22" max="22" width="7.140625" style="164" customWidth="1" outlineLevel="1"/>
    <col min="23" max="23" width="0.9921875" style="166" customWidth="1"/>
    <col min="24" max="16384" width="9.140625" style="163" customWidth="1"/>
  </cols>
  <sheetData>
    <row r="1" s="166" customFormat="1" ht="5.25">
      <c r="V1" s="256"/>
    </row>
    <row r="2" spans="1:23" s="557" customFormat="1" ht="12.75">
      <c r="A2" s="555"/>
      <c r="B2" s="558">
        <f>3!B3</f>
        <v>0</v>
      </c>
      <c r="C2" s="551"/>
      <c r="D2" s="551"/>
      <c r="E2" s="551"/>
      <c r="F2" s="551"/>
      <c r="G2" s="551"/>
      <c r="H2" s="551"/>
      <c r="I2" s="551"/>
      <c r="J2" s="551"/>
      <c r="K2" s="551"/>
      <c r="L2" s="551" t="s">
        <v>205</v>
      </c>
      <c r="M2" s="551"/>
      <c r="N2" s="551"/>
      <c r="O2" s="551"/>
      <c r="P2" s="551"/>
      <c r="Q2" s="551"/>
      <c r="R2" s="551"/>
      <c r="S2" s="551"/>
      <c r="T2" s="551"/>
      <c r="U2" s="551"/>
      <c r="V2" s="556" t="s">
        <v>174</v>
      </c>
      <c r="W2" s="555"/>
    </row>
    <row r="3" s="166" customFormat="1" ht="6" thickBot="1"/>
    <row r="4" spans="2:22" ht="48" customHeight="1">
      <c r="B4" s="914" t="s">
        <v>41</v>
      </c>
      <c r="C4" s="912" t="s">
        <v>65</v>
      </c>
      <c r="D4" s="914" t="s">
        <v>53</v>
      </c>
      <c r="E4" s="916"/>
      <c r="F4" s="917"/>
      <c r="G4" s="917"/>
      <c r="H4" s="917"/>
      <c r="I4" s="912"/>
      <c r="J4" s="914" t="s">
        <v>39</v>
      </c>
      <c r="K4" s="916"/>
      <c r="L4" s="917"/>
      <c r="M4" s="917"/>
      <c r="N4" s="917"/>
      <c r="O4" s="912"/>
      <c r="P4" s="923" t="s">
        <v>534</v>
      </c>
      <c r="Q4" s="918" t="s">
        <v>533</v>
      </c>
      <c r="R4" s="919"/>
      <c r="S4" s="920"/>
      <c r="T4" s="920"/>
      <c r="U4" s="921"/>
      <c r="V4" s="922"/>
    </row>
    <row r="5" spans="2:22" ht="12">
      <c r="B5" s="915"/>
      <c r="C5" s="913"/>
      <c r="D5" s="167" t="s">
        <v>165</v>
      </c>
      <c r="E5" s="169" t="s">
        <v>26</v>
      </c>
      <c r="F5" s="169" t="s">
        <v>179</v>
      </c>
      <c r="G5" s="169" t="s">
        <v>167</v>
      </c>
      <c r="H5" s="169" t="s">
        <v>168</v>
      </c>
      <c r="I5" s="168" t="s">
        <v>166</v>
      </c>
      <c r="J5" s="167" t="s">
        <v>165</v>
      </c>
      <c r="K5" s="169" t="s">
        <v>26</v>
      </c>
      <c r="L5" s="169" t="s">
        <v>179</v>
      </c>
      <c r="M5" s="169" t="s">
        <v>167</v>
      </c>
      <c r="N5" s="169" t="s">
        <v>168</v>
      </c>
      <c r="O5" s="168" t="s">
        <v>166</v>
      </c>
      <c r="P5" s="924"/>
      <c r="Q5" s="170" t="s">
        <v>165</v>
      </c>
      <c r="R5" s="171" t="s">
        <v>26</v>
      </c>
      <c r="S5" s="171" t="s">
        <v>179</v>
      </c>
      <c r="T5" s="171" t="s">
        <v>167</v>
      </c>
      <c r="U5" s="171" t="s">
        <v>168</v>
      </c>
      <c r="V5" s="172" t="s">
        <v>166</v>
      </c>
    </row>
    <row r="6" spans="2:22" ht="12.75" thickBot="1">
      <c r="B6" s="173">
        <v>1</v>
      </c>
      <c r="C6" s="174">
        <v>2</v>
      </c>
      <c r="D6" s="173">
        <v>3</v>
      </c>
      <c r="E6" s="175">
        <v>4</v>
      </c>
      <c r="F6" s="175">
        <v>5</v>
      </c>
      <c r="G6" s="175">
        <v>6</v>
      </c>
      <c r="H6" s="175">
        <v>7</v>
      </c>
      <c r="I6" s="174">
        <v>8</v>
      </c>
      <c r="J6" s="173">
        <v>9</v>
      </c>
      <c r="K6" s="175">
        <v>10</v>
      </c>
      <c r="L6" s="175">
        <v>11</v>
      </c>
      <c r="M6" s="175">
        <v>12</v>
      </c>
      <c r="N6" s="175">
        <v>13</v>
      </c>
      <c r="O6" s="174">
        <v>14</v>
      </c>
      <c r="P6" s="176">
        <v>15</v>
      </c>
      <c r="Q6" s="177">
        <v>16</v>
      </c>
      <c r="R6" s="178">
        <v>17</v>
      </c>
      <c r="S6" s="178">
        <v>18</v>
      </c>
      <c r="T6" s="178">
        <v>19</v>
      </c>
      <c r="U6" s="179">
        <v>20</v>
      </c>
      <c r="V6" s="180">
        <v>21</v>
      </c>
    </row>
    <row r="7" spans="1:23" s="165" customFormat="1" ht="13.5" thickBot="1">
      <c r="A7" s="166"/>
      <c r="B7" s="909">
        <f>ПоследнийГод</f>
        <v>2014</v>
      </c>
      <c r="C7" s="910"/>
      <c r="D7" s="910"/>
      <c r="E7" s="910"/>
      <c r="F7" s="910"/>
      <c r="G7" s="910"/>
      <c r="H7" s="910"/>
      <c r="I7" s="910"/>
      <c r="J7" s="910"/>
      <c r="K7" s="910"/>
      <c r="L7" s="910"/>
      <c r="M7" s="910"/>
      <c r="N7" s="910"/>
      <c r="O7" s="910"/>
      <c r="P7" s="910"/>
      <c r="Q7" s="910"/>
      <c r="R7" s="910"/>
      <c r="S7" s="910"/>
      <c r="T7" s="910"/>
      <c r="U7" s="910"/>
      <c r="V7" s="911"/>
      <c r="W7" s="166"/>
    </row>
    <row r="8" spans="2:22" ht="12">
      <c r="B8" s="181" t="s">
        <v>156</v>
      </c>
      <c r="C8" s="182" t="s">
        <v>103</v>
      </c>
      <c r="D8" s="183">
        <f aca="true" t="shared" si="0" ref="D8:O8">SUM(D9:D15)</f>
        <v>0</v>
      </c>
      <c r="E8" s="184">
        <f t="shared" si="0"/>
        <v>0</v>
      </c>
      <c r="F8" s="184">
        <f t="shared" si="0"/>
        <v>0</v>
      </c>
      <c r="G8" s="184">
        <f t="shared" si="0"/>
        <v>0</v>
      </c>
      <c r="H8" s="184">
        <f t="shared" si="0"/>
        <v>0</v>
      </c>
      <c r="I8" s="185">
        <f t="shared" si="0"/>
        <v>0</v>
      </c>
      <c r="J8" s="183">
        <f t="shared" si="0"/>
        <v>0</v>
      </c>
      <c r="K8" s="184">
        <f t="shared" si="0"/>
        <v>0</v>
      </c>
      <c r="L8" s="184">
        <f t="shared" si="0"/>
        <v>0</v>
      </c>
      <c r="M8" s="184">
        <f t="shared" si="0"/>
        <v>0</v>
      </c>
      <c r="N8" s="184">
        <f t="shared" si="0"/>
        <v>0</v>
      </c>
      <c r="O8" s="185">
        <f t="shared" si="0"/>
        <v>0</v>
      </c>
      <c r="P8" s="215">
        <f>nerr(D8/J8*1000)</f>
        <v>0</v>
      </c>
      <c r="Q8" s="258">
        <f aca="true" t="shared" si="1" ref="Q8:V8">nerr(D8/$D8*100)</f>
        <v>0</v>
      </c>
      <c r="R8" s="259">
        <f t="shared" si="1"/>
        <v>0</v>
      </c>
      <c r="S8" s="259">
        <f t="shared" si="1"/>
        <v>0</v>
      </c>
      <c r="T8" s="259">
        <f t="shared" si="1"/>
        <v>0</v>
      </c>
      <c r="U8" s="259">
        <f t="shared" si="1"/>
        <v>0</v>
      </c>
      <c r="V8" s="260">
        <f t="shared" si="1"/>
        <v>0</v>
      </c>
    </row>
    <row r="9" spans="2:22" ht="12" outlineLevel="1">
      <c r="B9" s="186"/>
      <c r="C9" s="187" t="s">
        <v>153</v>
      </c>
      <c r="D9" s="188"/>
      <c r="E9" s="189"/>
      <c r="F9" s="189"/>
      <c r="G9" s="189"/>
      <c r="H9" s="189"/>
      <c r="I9" s="190"/>
      <c r="J9" s="188"/>
      <c r="K9" s="189"/>
      <c r="L9" s="189"/>
      <c r="M9" s="189"/>
      <c r="N9" s="189"/>
      <c r="O9" s="190"/>
      <c r="P9" s="191"/>
      <c r="Q9" s="192"/>
      <c r="R9" s="193"/>
      <c r="S9" s="193"/>
      <c r="T9" s="193"/>
      <c r="U9" s="193"/>
      <c r="V9" s="194"/>
    </row>
    <row r="10" spans="2:22" ht="12" outlineLevel="1">
      <c r="B10" s="186"/>
      <c r="C10" s="187" t="s">
        <v>93</v>
      </c>
      <c r="D10" s="195">
        <f>SUM(E10:I10)</f>
        <v>0</v>
      </c>
      <c r="E10" s="816"/>
      <c r="F10" s="816"/>
      <c r="G10" s="816"/>
      <c r="H10" s="816"/>
      <c r="I10" s="817"/>
      <c r="J10" s="195">
        <f>SUM(K10:O10)</f>
        <v>0</v>
      </c>
      <c r="K10" s="816"/>
      <c r="L10" s="816"/>
      <c r="M10" s="816"/>
      <c r="N10" s="816"/>
      <c r="O10" s="817"/>
      <c r="P10" s="197">
        <f>nerr(D10/J10*1000)</f>
        <v>0</v>
      </c>
      <c r="Q10" s="198">
        <f aca="true" t="shared" si="2" ref="Q10:V14">nerr(D10/$D10*100)</f>
        <v>0</v>
      </c>
      <c r="R10" s="199">
        <f t="shared" si="2"/>
        <v>0</v>
      </c>
      <c r="S10" s="199">
        <f t="shared" si="2"/>
        <v>0</v>
      </c>
      <c r="T10" s="199">
        <f t="shared" si="2"/>
        <v>0</v>
      </c>
      <c r="U10" s="199">
        <f t="shared" si="2"/>
        <v>0</v>
      </c>
      <c r="V10" s="200">
        <f t="shared" si="2"/>
        <v>0</v>
      </c>
    </row>
    <row r="11" spans="2:22" ht="12" outlineLevel="1">
      <c r="B11" s="186"/>
      <c r="C11" s="187" t="s">
        <v>94</v>
      </c>
      <c r="D11" s="195">
        <f>SUM(E11:I11)</f>
        <v>0</v>
      </c>
      <c r="E11" s="816"/>
      <c r="F11" s="816"/>
      <c r="G11" s="816"/>
      <c r="H11" s="816"/>
      <c r="I11" s="817"/>
      <c r="J11" s="195">
        <f>SUM(K11:O11)</f>
        <v>0</v>
      </c>
      <c r="K11" s="816"/>
      <c r="L11" s="816"/>
      <c r="M11" s="816"/>
      <c r="N11" s="816"/>
      <c r="O11" s="817"/>
      <c r="P11" s="197">
        <f>nerr(D11/J11*1000)</f>
        <v>0</v>
      </c>
      <c r="Q11" s="198">
        <f t="shared" si="2"/>
        <v>0</v>
      </c>
      <c r="R11" s="199">
        <f t="shared" si="2"/>
        <v>0</v>
      </c>
      <c r="S11" s="199">
        <f t="shared" si="2"/>
        <v>0</v>
      </c>
      <c r="T11" s="199">
        <f t="shared" si="2"/>
        <v>0</v>
      </c>
      <c r="U11" s="199">
        <f t="shared" si="2"/>
        <v>0</v>
      </c>
      <c r="V11" s="200">
        <f t="shared" si="2"/>
        <v>0</v>
      </c>
    </row>
    <row r="12" spans="2:22" ht="12" outlineLevel="1">
      <c r="B12" s="186"/>
      <c r="C12" s="187" t="s">
        <v>95</v>
      </c>
      <c r="D12" s="195">
        <f>SUM(E12:I12)</f>
        <v>0</v>
      </c>
      <c r="E12" s="816"/>
      <c r="F12" s="816"/>
      <c r="G12" s="816"/>
      <c r="H12" s="816"/>
      <c r="I12" s="817"/>
      <c r="J12" s="195">
        <f>SUM(K12:O12)</f>
        <v>0</v>
      </c>
      <c r="K12" s="816"/>
      <c r="L12" s="816"/>
      <c r="M12" s="816"/>
      <c r="N12" s="816"/>
      <c r="O12" s="817"/>
      <c r="P12" s="197">
        <f>nerr(D12/J12*1000)</f>
        <v>0</v>
      </c>
      <c r="Q12" s="198">
        <f t="shared" si="2"/>
        <v>0</v>
      </c>
      <c r="R12" s="199">
        <f t="shared" si="2"/>
        <v>0</v>
      </c>
      <c r="S12" s="199">
        <f t="shared" si="2"/>
        <v>0</v>
      </c>
      <c r="T12" s="199">
        <f t="shared" si="2"/>
        <v>0</v>
      </c>
      <c r="U12" s="199">
        <f t="shared" si="2"/>
        <v>0</v>
      </c>
      <c r="V12" s="200">
        <f t="shared" si="2"/>
        <v>0</v>
      </c>
    </row>
    <row r="13" spans="2:22" ht="12" outlineLevel="1">
      <c r="B13" s="186"/>
      <c r="C13" s="187" t="s">
        <v>96</v>
      </c>
      <c r="D13" s="195">
        <f>SUM(E13:I13)</f>
        <v>0</v>
      </c>
      <c r="E13" s="816"/>
      <c r="F13" s="816"/>
      <c r="G13" s="816"/>
      <c r="H13" s="816"/>
      <c r="I13" s="817"/>
      <c r="J13" s="195">
        <f>SUM(K13:O13)</f>
        <v>0</v>
      </c>
      <c r="K13" s="816"/>
      <c r="L13" s="816"/>
      <c r="M13" s="816"/>
      <c r="N13" s="816"/>
      <c r="O13" s="817"/>
      <c r="P13" s="197">
        <f>nerr(D13/J13*1000)</f>
        <v>0</v>
      </c>
      <c r="Q13" s="198">
        <f t="shared" si="2"/>
        <v>0</v>
      </c>
      <c r="R13" s="199">
        <f t="shared" si="2"/>
        <v>0</v>
      </c>
      <c r="S13" s="199">
        <f t="shared" si="2"/>
        <v>0</v>
      </c>
      <c r="T13" s="199">
        <f t="shared" si="2"/>
        <v>0</v>
      </c>
      <c r="U13" s="199">
        <f t="shared" si="2"/>
        <v>0</v>
      </c>
      <c r="V13" s="200">
        <f t="shared" si="2"/>
        <v>0</v>
      </c>
    </row>
    <row r="14" spans="2:22" ht="12" outlineLevel="1">
      <c r="B14" s="186"/>
      <c r="C14" s="187" t="s">
        <v>97</v>
      </c>
      <c r="D14" s="195">
        <f>SUM(E14:I14)</f>
        <v>0</v>
      </c>
      <c r="E14" s="816"/>
      <c r="F14" s="816"/>
      <c r="G14" s="816"/>
      <c r="H14" s="816"/>
      <c r="I14" s="817"/>
      <c r="J14" s="195">
        <f>SUM(K14:O14)</f>
        <v>0</v>
      </c>
      <c r="K14" s="816"/>
      <c r="L14" s="816"/>
      <c r="M14" s="816"/>
      <c r="N14" s="816"/>
      <c r="O14" s="817"/>
      <c r="P14" s="197">
        <f>nerr(D14/J14*1000)</f>
        <v>0</v>
      </c>
      <c r="Q14" s="198">
        <f t="shared" si="2"/>
        <v>0</v>
      </c>
      <c r="R14" s="199">
        <f t="shared" si="2"/>
        <v>0</v>
      </c>
      <c r="S14" s="199">
        <f t="shared" si="2"/>
        <v>0</v>
      </c>
      <c r="T14" s="199">
        <f t="shared" si="2"/>
        <v>0</v>
      </c>
      <c r="U14" s="199">
        <f t="shared" si="2"/>
        <v>0</v>
      </c>
      <c r="V14" s="200">
        <f t="shared" si="2"/>
        <v>0</v>
      </c>
    </row>
    <row r="15" spans="2:22" ht="12.75" outlineLevel="1">
      <c r="B15" s="201"/>
      <c r="C15" s="202" t="s">
        <v>0</v>
      </c>
      <c r="D15" s="201"/>
      <c r="E15" s="203"/>
      <c r="F15" s="203"/>
      <c r="G15" s="203"/>
      <c r="H15" s="203"/>
      <c r="I15" s="204"/>
      <c r="J15" s="201"/>
      <c r="K15" s="203"/>
      <c r="L15" s="203"/>
      <c r="M15" s="203"/>
      <c r="N15" s="203"/>
      <c r="O15" s="204"/>
      <c r="P15" s="205"/>
      <c r="Q15" s="206"/>
      <c r="R15" s="207"/>
      <c r="S15" s="207"/>
      <c r="T15" s="207"/>
      <c r="U15" s="208"/>
      <c r="V15" s="209"/>
    </row>
    <row r="16" spans="2:22" ht="12">
      <c r="B16" s="186" t="s">
        <v>157</v>
      </c>
      <c r="C16" s="187" t="s">
        <v>151</v>
      </c>
      <c r="D16" s="195">
        <f>SUM(E16:I16)</f>
        <v>0</v>
      </c>
      <c r="E16" s="816"/>
      <c r="F16" s="196">
        <f>4!AP23</f>
        <v>0</v>
      </c>
      <c r="G16" s="196">
        <f>4!AQ23</f>
        <v>0</v>
      </c>
      <c r="H16" s="196">
        <f>4!AR23</f>
        <v>0</v>
      </c>
      <c r="I16" s="196">
        <f>4!AS23</f>
        <v>0</v>
      </c>
      <c r="J16" s="195">
        <f>SUM(K16:O16)</f>
        <v>0</v>
      </c>
      <c r="K16" s="816"/>
      <c r="L16" s="196">
        <f>5!AP23</f>
        <v>0</v>
      </c>
      <c r="M16" s="196">
        <f>5!AQ23</f>
        <v>0</v>
      </c>
      <c r="N16" s="196">
        <f>5!AR23</f>
        <v>0</v>
      </c>
      <c r="O16" s="196">
        <f>5!AS23</f>
        <v>0</v>
      </c>
      <c r="P16" s="219">
        <f>nerr(D16/J16*1000)</f>
        <v>0</v>
      </c>
      <c r="Q16" s="264">
        <f aca="true" t="shared" si="3" ref="Q16:V19">nerr(D16/$D16*100)</f>
        <v>0</v>
      </c>
      <c r="R16" s="265">
        <f t="shared" si="3"/>
        <v>0</v>
      </c>
      <c r="S16" s="265">
        <f t="shared" si="3"/>
        <v>0</v>
      </c>
      <c r="T16" s="265">
        <f t="shared" si="3"/>
        <v>0</v>
      </c>
      <c r="U16" s="265">
        <f t="shared" si="3"/>
        <v>0</v>
      </c>
      <c r="V16" s="266">
        <f t="shared" si="3"/>
        <v>0</v>
      </c>
    </row>
    <row r="17" spans="2:22" ht="12">
      <c r="B17" s="186" t="s">
        <v>158</v>
      </c>
      <c r="C17" s="187" t="s">
        <v>152</v>
      </c>
      <c r="D17" s="195">
        <f>SUM(E17:I17)</f>
        <v>0</v>
      </c>
      <c r="E17" s="816"/>
      <c r="F17" s="196">
        <f>4!AP25+4!AP26+F18</f>
        <v>0</v>
      </c>
      <c r="G17" s="196">
        <f>4!AQ25+4!AQ26+G18</f>
        <v>0</v>
      </c>
      <c r="H17" s="196">
        <f>4!AR25+4!AR26+H18</f>
        <v>0</v>
      </c>
      <c r="I17" s="196">
        <f>4!AS25+4!AS26+I18</f>
        <v>0</v>
      </c>
      <c r="J17" s="195">
        <f>SUM(K17:O17)</f>
        <v>0</v>
      </c>
      <c r="K17" s="816"/>
      <c r="L17" s="196">
        <f>5!AP25+5!AP26+L18</f>
        <v>0</v>
      </c>
      <c r="M17" s="196">
        <f>5!AQ25+5!AQ26+M18</f>
        <v>0</v>
      </c>
      <c r="N17" s="196">
        <f>5!AR25+5!AR26+N18</f>
        <v>0</v>
      </c>
      <c r="O17" s="196">
        <f>5!AS25+5!AS26+O18</f>
        <v>0</v>
      </c>
      <c r="P17" s="219">
        <f>nerr(D17/J17*1000)</f>
        <v>0</v>
      </c>
      <c r="Q17" s="264">
        <f t="shared" si="3"/>
        <v>0</v>
      </c>
      <c r="R17" s="265">
        <f t="shared" si="3"/>
        <v>0</v>
      </c>
      <c r="S17" s="265">
        <f t="shared" si="3"/>
        <v>0</v>
      </c>
      <c r="T17" s="265">
        <f t="shared" si="3"/>
        <v>0</v>
      </c>
      <c r="U17" s="265">
        <f t="shared" si="3"/>
        <v>0</v>
      </c>
      <c r="V17" s="266">
        <f t="shared" si="3"/>
        <v>0</v>
      </c>
    </row>
    <row r="18" spans="2:22" ht="12">
      <c r="B18" s="186" t="s">
        <v>67</v>
      </c>
      <c r="C18" s="187" t="s">
        <v>150</v>
      </c>
      <c r="D18" s="195">
        <f>SUM(E18:I18)</f>
        <v>0</v>
      </c>
      <c r="E18" s="816"/>
      <c r="F18" s="196">
        <f>4!AP24</f>
        <v>0</v>
      </c>
      <c r="G18" s="196">
        <f>4!AQ24</f>
        <v>0</v>
      </c>
      <c r="H18" s="196">
        <f>4!AR24</f>
        <v>0</v>
      </c>
      <c r="I18" s="196">
        <f>4!AS24</f>
        <v>0</v>
      </c>
      <c r="J18" s="195">
        <f>SUM(K18:O18)</f>
        <v>0</v>
      </c>
      <c r="K18" s="816"/>
      <c r="L18" s="196">
        <f>5!AP24</f>
        <v>0</v>
      </c>
      <c r="M18" s="196">
        <f>5!AQ24</f>
        <v>0</v>
      </c>
      <c r="N18" s="196">
        <f>5!AR24</f>
        <v>0</v>
      </c>
      <c r="O18" s="196">
        <f>5!AS24</f>
        <v>0</v>
      </c>
      <c r="P18" s="219">
        <f>nerr(D18/J18*1000)</f>
        <v>0</v>
      </c>
      <c r="Q18" s="264">
        <f t="shared" si="3"/>
        <v>0</v>
      </c>
      <c r="R18" s="265">
        <f t="shared" si="3"/>
        <v>0</v>
      </c>
      <c r="S18" s="265">
        <f t="shared" si="3"/>
        <v>0</v>
      </c>
      <c r="T18" s="265">
        <f t="shared" si="3"/>
        <v>0</v>
      </c>
      <c r="U18" s="265">
        <f t="shared" si="3"/>
        <v>0</v>
      </c>
      <c r="V18" s="266">
        <f t="shared" si="3"/>
        <v>0</v>
      </c>
    </row>
    <row r="19" spans="2:22" ht="12.75" thickBot="1">
      <c r="B19" s="210" t="s">
        <v>159</v>
      </c>
      <c r="C19" s="211" t="s">
        <v>165</v>
      </c>
      <c r="D19" s="212">
        <f aca="true" t="shared" si="4" ref="D19:O19">D8+D16+D17</f>
        <v>0</v>
      </c>
      <c r="E19" s="213">
        <f t="shared" si="4"/>
        <v>0</v>
      </c>
      <c r="F19" s="213">
        <f t="shared" si="4"/>
        <v>0</v>
      </c>
      <c r="G19" s="213">
        <f t="shared" si="4"/>
        <v>0</v>
      </c>
      <c r="H19" s="213">
        <f t="shared" si="4"/>
        <v>0</v>
      </c>
      <c r="I19" s="214">
        <f t="shared" si="4"/>
        <v>0</v>
      </c>
      <c r="J19" s="212">
        <f t="shared" si="4"/>
        <v>0</v>
      </c>
      <c r="K19" s="213">
        <f t="shared" si="4"/>
        <v>0</v>
      </c>
      <c r="L19" s="213">
        <f t="shared" si="4"/>
        <v>0</v>
      </c>
      <c r="M19" s="213">
        <f t="shared" si="4"/>
        <v>0</v>
      </c>
      <c r="N19" s="213">
        <f t="shared" si="4"/>
        <v>0</v>
      </c>
      <c r="O19" s="214">
        <f t="shared" si="4"/>
        <v>0</v>
      </c>
      <c r="P19" s="220">
        <f>nerr(D19/J19*1000)</f>
        <v>0</v>
      </c>
      <c r="Q19" s="267">
        <f t="shared" si="3"/>
        <v>0</v>
      </c>
      <c r="R19" s="268">
        <f t="shared" si="3"/>
        <v>0</v>
      </c>
      <c r="S19" s="268">
        <f t="shared" si="3"/>
        <v>0</v>
      </c>
      <c r="T19" s="268">
        <f t="shared" si="3"/>
        <v>0</v>
      </c>
      <c r="U19" s="268">
        <f t="shared" si="3"/>
        <v>0</v>
      </c>
      <c r="V19" s="269">
        <f t="shared" si="3"/>
        <v>0</v>
      </c>
    </row>
    <row r="20" spans="1:23" s="165" customFormat="1" ht="13.5" thickBot="1">
      <c r="A20" s="166"/>
      <c r="B20" s="909">
        <f>БазовыйПериод</f>
        <v>2015</v>
      </c>
      <c r="C20" s="910"/>
      <c r="D20" s="910"/>
      <c r="E20" s="910"/>
      <c r="F20" s="910"/>
      <c r="G20" s="910"/>
      <c r="H20" s="910"/>
      <c r="I20" s="910"/>
      <c r="J20" s="910"/>
      <c r="K20" s="910"/>
      <c r="L20" s="910"/>
      <c r="M20" s="910"/>
      <c r="N20" s="910"/>
      <c r="O20" s="910"/>
      <c r="P20" s="910"/>
      <c r="Q20" s="910"/>
      <c r="R20" s="910"/>
      <c r="S20" s="910"/>
      <c r="T20" s="910"/>
      <c r="U20" s="910"/>
      <c r="V20" s="911"/>
      <c r="W20" s="166"/>
    </row>
    <row r="21" spans="2:22" ht="12">
      <c r="B21" s="181" t="s">
        <v>156</v>
      </c>
      <c r="C21" s="182" t="s">
        <v>103</v>
      </c>
      <c r="D21" s="183">
        <f aca="true" t="shared" si="5" ref="D21:O21">SUM(D22:D28)</f>
        <v>0</v>
      </c>
      <c r="E21" s="184">
        <f t="shared" si="5"/>
        <v>0</v>
      </c>
      <c r="F21" s="184">
        <f t="shared" si="5"/>
        <v>0</v>
      </c>
      <c r="G21" s="184">
        <f t="shared" si="5"/>
        <v>0</v>
      </c>
      <c r="H21" s="184">
        <f t="shared" si="5"/>
        <v>0</v>
      </c>
      <c r="I21" s="185">
        <f t="shared" si="5"/>
        <v>0</v>
      </c>
      <c r="J21" s="183">
        <f t="shared" si="5"/>
        <v>0</v>
      </c>
      <c r="K21" s="184">
        <f t="shared" si="5"/>
        <v>0</v>
      </c>
      <c r="L21" s="184">
        <f t="shared" si="5"/>
        <v>0</v>
      </c>
      <c r="M21" s="184">
        <f t="shared" si="5"/>
        <v>0</v>
      </c>
      <c r="N21" s="184">
        <f t="shared" si="5"/>
        <v>0</v>
      </c>
      <c r="O21" s="185">
        <f t="shared" si="5"/>
        <v>0</v>
      </c>
      <c r="P21" s="215">
        <f>nerr(D21/J21*1000)</f>
        <v>0</v>
      </c>
      <c r="Q21" s="258">
        <f aca="true" t="shared" si="6" ref="Q21:V21">nerr(D21/$D21*100)</f>
        <v>0</v>
      </c>
      <c r="R21" s="259">
        <f t="shared" si="6"/>
        <v>0</v>
      </c>
      <c r="S21" s="259">
        <f t="shared" si="6"/>
        <v>0</v>
      </c>
      <c r="T21" s="259">
        <f t="shared" si="6"/>
        <v>0</v>
      </c>
      <c r="U21" s="259">
        <f t="shared" si="6"/>
        <v>0</v>
      </c>
      <c r="V21" s="260">
        <f t="shared" si="6"/>
        <v>0</v>
      </c>
    </row>
    <row r="22" spans="2:22" ht="12" outlineLevel="1">
      <c r="B22" s="186"/>
      <c r="C22" s="187" t="s">
        <v>153</v>
      </c>
      <c r="D22" s="188"/>
      <c r="E22" s="189"/>
      <c r="F22" s="189"/>
      <c r="G22" s="189"/>
      <c r="H22" s="189"/>
      <c r="I22" s="190"/>
      <c r="J22" s="188"/>
      <c r="K22" s="189"/>
      <c r="L22" s="189"/>
      <c r="M22" s="189"/>
      <c r="N22" s="189"/>
      <c r="O22" s="190"/>
      <c r="P22" s="216"/>
      <c r="Q22" s="192"/>
      <c r="R22" s="193"/>
      <c r="S22" s="193"/>
      <c r="T22" s="193"/>
      <c r="U22" s="193"/>
      <c r="V22" s="194"/>
    </row>
    <row r="23" spans="2:22" ht="12" outlineLevel="1">
      <c r="B23" s="186"/>
      <c r="C23" s="187" t="s">
        <v>93</v>
      </c>
      <c r="D23" s="195">
        <f>SUM(E23:I23)</f>
        <v>0</v>
      </c>
      <c r="E23" s="816"/>
      <c r="F23" s="816"/>
      <c r="G23" s="816"/>
      <c r="H23" s="816"/>
      <c r="I23" s="817"/>
      <c r="J23" s="195">
        <f>SUM(K23:O23)</f>
        <v>0</v>
      </c>
      <c r="K23" s="816"/>
      <c r="L23" s="816"/>
      <c r="M23" s="816"/>
      <c r="N23" s="816"/>
      <c r="O23" s="817"/>
      <c r="P23" s="217">
        <f>nerr(D23/J23*1000)</f>
        <v>0</v>
      </c>
      <c r="Q23" s="261">
        <f aca="true" t="shared" si="7" ref="Q23:V27">nerr(D23/$D23*100)</f>
        <v>0</v>
      </c>
      <c r="R23" s="262">
        <f t="shared" si="7"/>
        <v>0</v>
      </c>
      <c r="S23" s="262">
        <f t="shared" si="7"/>
        <v>0</v>
      </c>
      <c r="T23" s="262">
        <f t="shared" si="7"/>
        <v>0</v>
      </c>
      <c r="U23" s="262">
        <f t="shared" si="7"/>
        <v>0</v>
      </c>
      <c r="V23" s="263">
        <f t="shared" si="7"/>
        <v>0</v>
      </c>
    </row>
    <row r="24" spans="2:22" ht="12" outlineLevel="1">
      <c r="B24" s="186"/>
      <c r="C24" s="187" t="s">
        <v>94</v>
      </c>
      <c r="D24" s="195">
        <f aca="true" t="shared" si="8" ref="D24:D31">SUM(E24:I24)</f>
        <v>0</v>
      </c>
      <c r="E24" s="816"/>
      <c r="F24" s="816"/>
      <c r="G24" s="816"/>
      <c r="H24" s="816"/>
      <c r="I24" s="817"/>
      <c r="J24" s="195">
        <f aca="true" t="shared" si="9" ref="J24:J31">SUM(K24:O24)</f>
        <v>0</v>
      </c>
      <c r="K24" s="816"/>
      <c r="L24" s="816"/>
      <c r="M24" s="816"/>
      <c r="N24" s="816"/>
      <c r="O24" s="817"/>
      <c r="P24" s="217">
        <f>nerr(D24/J24*1000)</f>
        <v>0</v>
      </c>
      <c r="Q24" s="261">
        <f t="shared" si="7"/>
        <v>0</v>
      </c>
      <c r="R24" s="262">
        <f t="shared" si="7"/>
        <v>0</v>
      </c>
      <c r="S24" s="262">
        <f t="shared" si="7"/>
        <v>0</v>
      </c>
      <c r="T24" s="262">
        <f t="shared" si="7"/>
        <v>0</v>
      </c>
      <c r="U24" s="262">
        <f t="shared" si="7"/>
        <v>0</v>
      </c>
      <c r="V24" s="263">
        <f t="shared" si="7"/>
        <v>0</v>
      </c>
    </row>
    <row r="25" spans="2:22" ht="12" outlineLevel="1">
      <c r="B25" s="186"/>
      <c r="C25" s="187" t="s">
        <v>95</v>
      </c>
      <c r="D25" s="195">
        <f t="shared" si="8"/>
        <v>0</v>
      </c>
      <c r="E25" s="816"/>
      <c r="F25" s="816"/>
      <c r="G25" s="816"/>
      <c r="H25" s="816"/>
      <c r="I25" s="817"/>
      <c r="J25" s="195">
        <f t="shared" si="9"/>
        <v>0</v>
      </c>
      <c r="K25" s="816"/>
      <c r="L25" s="816"/>
      <c r="M25" s="816"/>
      <c r="N25" s="816"/>
      <c r="O25" s="817"/>
      <c r="P25" s="217">
        <f>nerr(D25/J25*1000)</f>
        <v>0</v>
      </c>
      <c r="Q25" s="261">
        <f t="shared" si="7"/>
        <v>0</v>
      </c>
      <c r="R25" s="262">
        <f t="shared" si="7"/>
        <v>0</v>
      </c>
      <c r="S25" s="262">
        <f t="shared" si="7"/>
        <v>0</v>
      </c>
      <c r="T25" s="262">
        <f t="shared" si="7"/>
        <v>0</v>
      </c>
      <c r="U25" s="262">
        <f t="shared" si="7"/>
        <v>0</v>
      </c>
      <c r="V25" s="263">
        <f t="shared" si="7"/>
        <v>0</v>
      </c>
    </row>
    <row r="26" spans="2:22" ht="12" outlineLevel="1">
      <c r="B26" s="186"/>
      <c r="C26" s="187" t="s">
        <v>96</v>
      </c>
      <c r="D26" s="195">
        <f t="shared" si="8"/>
        <v>0</v>
      </c>
      <c r="E26" s="816"/>
      <c r="F26" s="816"/>
      <c r="G26" s="816"/>
      <c r="H26" s="816"/>
      <c r="I26" s="817"/>
      <c r="J26" s="195">
        <f t="shared" si="9"/>
        <v>0</v>
      </c>
      <c r="K26" s="816"/>
      <c r="L26" s="816"/>
      <c r="M26" s="816"/>
      <c r="N26" s="816"/>
      <c r="O26" s="817"/>
      <c r="P26" s="217">
        <f>nerr(D26/J26*1000)</f>
        <v>0</v>
      </c>
      <c r="Q26" s="261">
        <f t="shared" si="7"/>
        <v>0</v>
      </c>
      <c r="R26" s="262">
        <f t="shared" si="7"/>
        <v>0</v>
      </c>
      <c r="S26" s="262">
        <f t="shared" si="7"/>
        <v>0</v>
      </c>
      <c r="T26" s="262">
        <f t="shared" si="7"/>
        <v>0</v>
      </c>
      <c r="U26" s="262">
        <f t="shared" si="7"/>
        <v>0</v>
      </c>
      <c r="V26" s="263">
        <f t="shared" si="7"/>
        <v>0</v>
      </c>
    </row>
    <row r="27" spans="2:22" ht="12" outlineLevel="1">
      <c r="B27" s="186"/>
      <c r="C27" s="187" t="s">
        <v>97</v>
      </c>
      <c r="D27" s="195">
        <f t="shared" si="8"/>
        <v>0</v>
      </c>
      <c r="E27" s="816"/>
      <c r="F27" s="816"/>
      <c r="G27" s="816"/>
      <c r="H27" s="816"/>
      <c r="I27" s="817"/>
      <c r="J27" s="195">
        <f t="shared" si="9"/>
        <v>0</v>
      </c>
      <c r="K27" s="816"/>
      <c r="L27" s="816"/>
      <c r="M27" s="816"/>
      <c r="N27" s="816"/>
      <c r="O27" s="817"/>
      <c r="P27" s="217">
        <f>nerr(D27/J27*1000)</f>
        <v>0</v>
      </c>
      <c r="Q27" s="261">
        <f t="shared" si="7"/>
        <v>0</v>
      </c>
      <c r="R27" s="262">
        <f t="shared" si="7"/>
        <v>0</v>
      </c>
      <c r="S27" s="262">
        <f t="shared" si="7"/>
        <v>0</v>
      </c>
      <c r="T27" s="262">
        <f t="shared" si="7"/>
        <v>0</v>
      </c>
      <c r="U27" s="262">
        <f t="shared" si="7"/>
        <v>0</v>
      </c>
      <c r="V27" s="263">
        <f t="shared" si="7"/>
        <v>0</v>
      </c>
    </row>
    <row r="28" spans="2:22" ht="12.75" outlineLevel="1">
      <c r="B28" s="201"/>
      <c r="C28" s="202" t="s">
        <v>0</v>
      </c>
      <c r="D28" s="201"/>
      <c r="E28" s="203"/>
      <c r="F28" s="203"/>
      <c r="G28" s="203"/>
      <c r="H28" s="203"/>
      <c r="I28" s="204"/>
      <c r="J28" s="201"/>
      <c r="K28" s="203"/>
      <c r="L28" s="203"/>
      <c r="M28" s="203"/>
      <c r="N28" s="203"/>
      <c r="O28" s="204"/>
      <c r="P28" s="218"/>
      <c r="Q28" s="206"/>
      <c r="R28" s="207"/>
      <c r="S28" s="207"/>
      <c r="T28" s="207"/>
      <c r="U28" s="208"/>
      <c r="V28" s="209"/>
    </row>
    <row r="29" spans="2:22" ht="12">
      <c r="B29" s="186" t="s">
        <v>157</v>
      </c>
      <c r="C29" s="187" t="s">
        <v>151</v>
      </c>
      <c r="D29" s="222">
        <f t="shared" si="8"/>
        <v>0</v>
      </c>
      <c r="E29" s="816"/>
      <c r="F29" s="196">
        <f>4!BG23</f>
        <v>0</v>
      </c>
      <c r="G29" s="196">
        <f>4!BH23</f>
        <v>0</v>
      </c>
      <c r="H29" s="196">
        <f>4!BI23</f>
        <v>0</v>
      </c>
      <c r="I29" s="196">
        <f>4!BJ23</f>
        <v>0</v>
      </c>
      <c r="J29" s="222">
        <f t="shared" si="9"/>
        <v>0</v>
      </c>
      <c r="K29" s="816"/>
      <c r="L29" s="196">
        <f>5!BG23</f>
        <v>0</v>
      </c>
      <c r="M29" s="196">
        <f>5!BH23</f>
        <v>0</v>
      </c>
      <c r="N29" s="196">
        <f>5!BI23</f>
        <v>0</v>
      </c>
      <c r="O29" s="196">
        <f>5!BJ23</f>
        <v>0</v>
      </c>
      <c r="P29" s="219">
        <f>nerr(D29/J29*1000)</f>
        <v>0</v>
      </c>
      <c r="Q29" s="264">
        <f aca="true" t="shared" si="10" ref="Q29:V32">nerr(D29/$D29*100)</f>
        <v>0</v>
      </c>
      <c r="R29" s="265">
        <f t="shared" si="10"/>
        <v>0</v>
      </c>
      <c r="S29" s="265">
        <f t="shared" si="10"/>
        <v>0</v>
      </c>
      <c r="T29" s="265">
        <f t="shared" si="10"/>
        <v>0</v>
      </c>
      <c r="U29" s="265">
        <f t="shared" si="10"/>
        <v>0</v>
      </c>
      <c r="V29" s="266">
        <f t="shared" si="10"/>
        <v>0</v>
      </c>
    </row>
    <row r="30" spans="2:22" ht="12">
      <c r="B30" s="186" t="s">
        <v>158</v>
      </c>
      <c r="C30" s="187" t="s">
        <v>152</v>
      </c>
      <c r="D30" s="222">
        <f t="shared" si="8"/>
        <v>0</v>
      </c>
      <c r="E30" s="816"/>
      <c r="F30" s="196">
        <f>4!BG25+4!BG26+F31</f>
        <v>0</v>
      </c>
      <c r="G30" s="196">
        <f>4!BH25+4!BH26+G31</f>
        <v>0</v>
      </c>
      <c r="H30" s="196">
        <f>4!BI25+4!BI26+H31</f>
        <v>0</v>
      </c>
      <c r="I30" s="196">
        <f>4!BJ25+4!BJ26+I31</f>
        <v>0</v>
      </c>
      <c r="J30" s="222">
        <f t="shared" si="9"/>
        <v>0</v>
      </c>
      <c r="K30" s="816"/>
      <c r="L30" s="196">
        <f>5!BG25+5!BG26+L31</f>
        <v>0</v>
      </c>
      <c r="M30" s="196">
        <f>5!BH25+5!BH26+M31</f>
        <v>0</v>
      </c>
      <c r="N30" s="196">
        <f>5!BI25+5!BI26+N31</f>
        <v>0</v>
      </c>
      <c r="O30" s="196">
        <f>5!BJ25+5!BJ26+O31</f>
        <v>0</v>
      </c>
      <c r="P30" s="219">
        <f>nerr(D30/J30*1000)</f>
        <v>0</v>
      </c>
      <c r="Q30" s="264">
        <f t="shared" si="10"/>
        <v>0</v>
      </c>
      <c r="R30" s="265">
        <f t="shared" si="10"/>
        <v>0</v>
      </c>
      <c r="S30" s="265">
        <f t="shared" si="10"/>
        <v>0</v>
      </c>
      <c r="T30" s="265">
        <f t="shared" si="10"/>
        <v>0</v>
      </c>
      <c r="U30" s="265">
        <f t="shared" si="10"/>
        <v>0</v>
      </c>
      <c r="V30" s="266">
        <f t="shared" si="10"/>
        <v>0</v>
      </c>
    </row>
    <row r="31" spans="2:22" ht="12">
      <c r="B31" s="186" t="s">
        <v>67</v>
      </c>
      <c r="C31" s="187" t="s">
        <v>150</v>
      </c>
      <c r="D31" s="222">
        <f t="shared" si="8"/>
        <v>0</v>
      </c>
      <c r="E31" s="816"/>
      <c r="F31" s="196">
        <f>4!BG24</f>
        <v>0</v>
      </c>
      <c r="G31" s="196">
        <f>4!BH24</f>
        <v>0</v>
      </c>
      <c r="H31" s="196">
        <f>4!BI24</f>
        <v>0</v>
      </c>
      <c r="I31" s="196">
        <f>4!BJ24</f>
        <v>0</v>
      </c>
      <c r="J31" s="222">
        <f t="shared" si="9"/>
        <v>0</v>
      </c>
      <c r="K31" s="816"/>
      <c r="L31" s="196">
        <f>5!BG24</f>
        <v>0</v>
      </c>
      <c r="M31" s="196">
        <f>5!BH24</f>
        <v>0</v>
      </c>
      <c r="N31" s="196">
        <f>5!BI24</f>
        <v>0</v>
      </c>
      <c r="O31" s="196">
        <f>5!BJ24</f>
        <v>0</v>
      </c>
      <c r="P31" s="219">
        <f>nerr(D31/J31*1000)</f>
        <v>0</v>
      </c>
      <c r="Q31" s="264">
        <f t="shared" si="10"/>
        <v>0</v>
      </c>
      <c r="R31" s="265">
        <f t="shared" si="10"/>
        <v>0</v>
      </c>
      <c r="S31" s="265">
        <f t="shared" si="10"/>
        <v>0</v>
      </c>
      <c r="T31" s="265">
        <f t="shared" si="10"/>
        <v>0</v>
      </c>
      <c r="U31" s="265">
        <f t="shared" si="10"/>
        <v>0</v>
      </c>
      <c r="V31" s="266">
        <f t="shared" si="10"/>
        <v>0</v>
      </c>
    </row>
    <row r="32" spans="2:22" ht="12.75" thickBot="1">
      <c r="B32" s="210" t="s">
        <v>159</v>
      </c>
      <c r="C32" s="211" t="s">
        <v>165</v>
      </c>
      <c r="D32" s="228">
        <f aca="true" t="shared" si="11" ref="D32:O32">D21+D29+D30</f>
        <v>0</v>
      </c>
      <c r="E32" s="213">
        <f t="shared" si="11"/>
        <v>0</v>
      </c>
      <c r="F32" s="213">
        <f t="shared" si="11"/>
        <v>0</v>
      </c>
      <c r="G32" s="213">
        <f t="shared" si="11"/>
        <v>0</v>
      </c>
      <c r="H32" s="213">
        <f t="shared" si="11"/>
        <v>0</v>
      </c>
      <c r="I32" s="273">
        <f t="shared" si="11"/>
        <v>0</v>
      </c>
      <c r="J32" s="228">
        <f t="shared" si="11"/>
        <v>0</v>
      </c>
      <c r="K32" s="213">
        <f t="shared" si="11"/>
        <v>0</v>
      </c>
      <c r="L32" s="213">
        <f t="shared" si="11"/>
        <v>0</v>
      </c>
      <c r="M32" s="213">
        <f t="shared" si="11"/>
        <v>0</v>
      </c>
      <c r="N32" s="213">
        <f t="shared" si="11"/>
        <v>0</v>
      </c>
      <c r="O32" s="273">
        <f t="shared" si="11"/>
        <v>0</v>
      </c>
      <c r="P32" s="220">
        <f>nerr(D32/J32*1000)</f>
        <v>0</v>
      </c>
      <c r="Q32" s="267">
        <f t="shared" si="10"/>
        <v>0</v>
      </c>
      <c r="R32" s="268">
        <f t="shared" si="10"/>
        <v>0</v>
      </c>
      <c r="S32" s="268">
        <f t="shared" si="10"/>
        <v>0</v>
      </c>
      <c r="T32" s="268">
        <f t="shared" si="10"/>
        <v>0</v>
      </c>
      <c r="U32" s="268">
        <f t="shared" si="10"/>
        <v>0</v>
      </c>
      <c r="V32" s="269">
        <f t="shared" si="10"/>
        <v>0</v>
      </c>
    </row>
    <row r="33" spans="1:23" s="165" customFormat="1" ht="13.5" thickBot="1">
      <c r="A33" s="166"/>
      <c r="B33" s="909">
        <f>ПериодРегулирования</f>
        <v>2016</v>
      </c>
      <c r="C33" s="910"/>
      <c r="D33" s="910"/>
      <c r="E33" s="910"/>
      <c r="F33" s="910"/>
      <c r="G33" s="910"/>
      <c r="H33" s="910"/>
      <c r="I33" s="910"/>
      <c r="J33" s="910"/>
      <c r="K33" s="910"/>
      <c r="L33" s="910"/>
      <c r="M33" s="910"/>
      <c r="N33" s="910"/>
      <c r="O33" s="910"/>
      <c r="P33" s="910"/>
      <c r="Q33" s="910"/>
      <c r="R33" s="910"/>
      <c r="S33" s="910"/>
      <c r="T33" s="910"/>
      <c r="U33" s="910"/>
      <c r="V33" s="911"/>
      <c r="W33" s="166"/>
    </row>
    <row r="34" spans="2:22" ht="12">
      <c r="B34" s="181" t="s">
        <v>156</v>
      </c>
      <c r="C34" s="182" t="s">
        <v>103</v>
      </c>
      <c r="D34" s="183">
        <f>SUM(E34:I34)</f>
        <v>0</v>
      </c>
      <c r="E34" s="184">
        <f>SUM(E35:E41)</f>
        <v>0</v>
      </c>
      <c r="F34" s="184">
        <f>SUM(F35:F41)</f>
        <v>0</v>
      </c>
      <c r="G34" s="184">
        <f>SUM(G35:G41)</f>
        <v>0</v>
      </c>
      <c r="H34" s="184">
        <f>SUM(H35:H41)</f>
        <v>0</v>
      </c>
      <c r="I34" s="185">
        <f>SUM(I35:I41)</f>
        <v>0</v>
      </c>
      <c r="J34" s="183">
        <f>SUM(K34:O34)</f>
        <v>0</v>
      </c>
      <c r="K34" s="184">
        <f>SUM(K35:K41)</f>
        <v>0</v>
      </c>
      <c r="L34" s="184">
        <f>SUM(L35:L41)</f>
        <v>0</v>
      </c>
      <c r="M34" s="184">
        <f>SUM(M35:M41)</f>
        <v>0</v>
      </c>
      <c r="N34" s="184">
        <f>SUM(N35:N41)</f>
        <v>0</v>
      </c>
      <c r="O34" s="185">
        <f>SUM(O35:O41)</f>
        <v>0</v>
      </c>
      <c r="P34" s="215">
        <f>IF(D34=0,0,IF(D34&gt;0,D34/J34*1000))</f>
        <v>0</v>
      </c>
      <c r="Q34" s="258">
        <f aca="true" t="shared" si="12" ref="Q34:V34">nerr(D34/$D34*100)</f>
        <v>0</v>
      </c>
      <c r="R34" s="259">
        <f t="shared" si="12"/>
        <v>0</v>
      </c>
      <c r="S34" s="259">
        <f t="shared" si="12"/>
        <v>0</v>
      </c>
      <c r="T34" s="259">
        <f t="shared" si="12"/>
        <v>0</v>
      </c>
      <c r="U34" s="259">
        <f t="shared" si="12"/>
        <v>0</v>
      </c>
      <c r="V34" s="260">
        <f t="shared" si="12"/>
        <v>0</v>
      </c>
    </row>
    <row r="35" spans="2:22" ht="12">
      <c r="B35" s="186"/>
      <c r="C35" s="187" t="s">
        <v>153</v>
      </c>
      <c r="D35" s="188"/>
      <c r="E35" s="189"/>
      <c r="F35" s="189"/>
      <c r="G35" s="189"/>
      <c r="H35" s="189"/>
      <c r="I35" s="190"/>
      <c r="J35" s="188"/>
      <c r="K35" s="189"/>
      <c r="L35" s="189"/>
      <c r="M35" s="189"/>
      <c r="N35" s="189"/>
      <c r="O35" s="190"/>
      <c r="P35" s="216"/>
      <c r="Q35" s="192"/>
      <c r="R35" s="193"/>
      <c r="S35" s="193"/>
      <c r="T35" s="193"/>
      <c r="U35" s="193"/>
      <c r="V35" s="194"/>
    </row>
    <row r="36" spans="2:22" ht="12">
      <c r="B36" s="186"/>
      <c r="C36" s="187" t="s">
        <v>93</v>
      </c>
      <c r="D36" s="195">
        <f>SUM(E36:I36)</f>
        <v>0</v>
      </c>
      <c r="E36" s="816"/>
      <c r="F36" s="816"/>
      <c r="G36" s="816"/>
      <c r="H36" s="816"/>
      <c r="I36" s="817"/>
      <c r="J36" s="195">
        <f>SUM(K36:O36)</f>
        <v>0</v>
      </c>
      <c r="K36" s="816"/>
      <c r="L36" s="816"/>
      <c r="M36" s="816"/>
      <c r="N36" s="816"/>
      <c r="O36" s="817"/>
      <c r="P36" s="217">
        <f>nerr(D36/J36*1000)</f>
        <v>0</v>
      </c>
      <c r="Q36" s="261">
        <f aca="true" t="shared" si="13" ref="Q36:V40">nerr(D36/$D36*100)</f>
        <v>0</v>
      </c>
      <c r="R36" s="262">
        <f t="shared" si="13"/>
        <v>0</v>
      </c>
      <c r="S36" s="262">
        <f t="shared" si="13"/>
        <v>0</v>
      </c>
      <c r="T36" s="262">
        <f t="shared" si="13"/>
        <v>0</v>
      </c>
      <c r="U36" s="262">
        <f t="shared" si="13"/>
        <v>0</v>
      </c>
      <c r="V36" s="263">
        <f t="shared" si="13"/>
        <v>0</v>
      </c>
    </row>
    <row r="37" spans="2:22" ht="12">
      <c r="B37" s="186"/>
      <c r="C37" s="187" t="s">
        <v>94</v>
      </c>
      <c r="D37" s="195">
        <f aca="true" t="shared" si="14" ref="D37:D44">SUM(E37:I37)</f>
        <v>0</v>
      </c>
      <c r="E37" s="816"/>
      <c r="F37" s="816"/>
      <c r="G37" s="816"/>
      <c r="H37" s="816"/>
      <c r="I37" s="817"/>
      <c r="J37" s="195">
        <f>SUM(K37:O37)</f>
        <v>0</v>
      </c>
      <c r="K37" s="816"/>
      <c r="L37" s="816"/>
      <c r="M37" s="816"/>
      <c r="N37" s="816"/>
      <c r="O37" s="817"/>
      <c r="P37" s="217">
        <f>nerr(D37/J37*1000)</f>
        <v>0</v>
      </c>
      <c r="Q37" s="261">
        <f t="shared" si="13"/>
        <v>0</v>
      </c>
      <c r="R37" s="262">
        <f t="shared" si="13"/>
        <v>0</v>
      </c>
      <c r="S37" s="262">
        <f t="shared" si="13"/>
        <v>0</v>
      </c>
      <c r="T37" s="262">
        <f t="shared" si="13"/>
        <v>0</v>
      </c>
      <c r="U37" s="262">
        <f t="shared" si="13"/>
        <v>0</v>
      </c>
      <c r="V37" s="263">
        <f t="shared" si="13"/>
        <v>0</v>
      </c>
    </row>
    <row r="38" spans="2:22" ht="12" outlineLevel="1">
      <c r="B38" s="186"/>
      <c r="C38" s="187" t="s">
        <v>95</v>
      </c>
      <c r="D38" s="195">
        <f t="shared" si="14"/>
        <v>0</v>
      </c>
      <c r="E38" s="816"/>
      <c r="F38" s="816"/>
      <c r="G38" s="816"/>
      <c r="H38" s="816"/>
      <c r="I38" s="817"/>
      <c r="J38" s="195">
        <f>SUM(K38:O38)</f>
        <v>0</v>
      </c>
      <c r="K38" s="816"/>
      <c r="L38" s="816"/>
      <c r="M38" s="816"/>
      <c r="N38" s="816"/>
      <c r="O38" s="817"/>
      <c r="P38" s="217">
        <f>nerr(D38/J38*1000)</f>
        <v>0</v>
      </c>
      <c r="Q38" s="261">
        <f t="shared" si="13"/>
        <v>0</v>
      </c>
      <c r="R38" s="262">
        <f t="shared" si="13"/>
        <v>0</v>
      </c>
      <c r="S38" s="262">
        <f t="shared" si="13"/>
        <v>0</v>
      </c>
      <c r="T38" s="262">
        <f t="shared" si="13"/>
        <v>0</v>
      </c>
      <c r="U38" s="262">
        <f t="shared" si="13"/>
        <v>0</v>
      </c>
      <c r="V38" s="263">
        <f t="shared" si="13"/>
        <v>0</v>
      </c>
    </row>
    <row r="39" spans="2:22" ht="12" outlineLevel="1">
      <c r="B39" s="186"/>
      <c r="C39" s="187" t="s">
        <v>96</v>
      </c>
      <c r="D39" s="195">
        <f t="shared" si="14"/>
        <v>0</v>
      </c>
      <c r="E39" s="816"/>
      <c r="F39" s="816"/>
      <c r="G39" s="816"/>
      <c r="H39" s="816"/>
      <c r="I39" s="817"/>
      <c r="J39" s="195">
        <f>SUM(K39:O39)</f>
        <v>0</v>
      </c>
      <c r="K39" s="816"/>
      <c r="L39" s="816"/>
      <c r="M39" s="816"/>
      <c r="N39" s="816"/>
      <c r="O39" s="817"/>
      <c r="P39" s="217">
        <f>nerr(D39/J39*1000)</f>
        <v>0</v>
      </c>
      <c r="Q39" s="261">
        <f t="shared" si="13"/>
        <v>0</v>
      </c>
      <c r="R39" s="262">
        <f t="shared" si="13"/>
        <v>0</v>
      </c>
      <c r="S39" s="262">
        <f t="shared" si="13"/>
        <v>0</v>
      </c>
      <c r="T39" s="262">
        <f t="shared" si="13"/>
        <v>0</v>
      </c>
      <c r="U39" s="262">
        <f t="shared" si="13"/>
        <v>0</v>
      </c>
      <c r="V39" s="263">
        <f t="shared" si="13"/>
        <v>0</v>
      </c>
    </row>
    <row r="40" spans="2:22" ht="12" outlineLevel="1">
      <c r="B40" s="186"/>
      <c r="C40" s="187" t="s">
        <v>97</v>
      </c>
      <c r="D40" s="195">
        <f t="shared" si="14"/>
        <v>0</v>
      </c>
      <c r="E40" s="816"/>
      <c r="F40" s="816"/>
      <c r="G40" s="816"/>
      <c r="H40" s="816"/>
      <c r="I40" s="817"/>
      <c r="J40" s="195">
        <f>SUM(K40:O40)</f>
        <v>0</v>
      </c>
      <c r="K40" s="816"/>
      <c r="L40" s="816"/>
      <c r="M40" s="816"/>
      <c r="N40" s="816"/>
      <c r="O40" s="817"/>
      <c r="P40" s="217">
        <f>nerr(D40/J40*1000)</f>
        <v>0</v>
      </c>
      <c r="Q40" s="261">
        <f t="shared" si="13"/>
        <v>0</v>
      </c>
      <c r="R40" s="262">
        <f t="shared" si="13"/>
        <v>0</v>
      </c>
      <c r="S40" s="262">
        <f t="shared" si="13"/>
        <v>0</v>
      </c>
      <c r="T40" s="262">
        <f t="shared" si="13"/>
        <v>0</v>
      </c>
      <c r="U40" s="262">
        <f t="shared" si="13"/>
        <v>0</v>
      </c>
      <c r="V40" s="263">
        <f t="shared" si="13"/>
        <v>0</v>
      </c>
    </row>
    <row r="41" spans="2:22" ht="12.75">
      <c r="B41" s="201"/>
      <c r="C41" s="202" t="s">
        <v>0</v>
      </c>
      <c r="D41" s="201"/>
      <c r="E41" s="203"/>
      <c r="F41" s="203"/>
      <c r="G41" s="203"/>
      <c r="H41" s="203"/>
      <c r="I41" s="204"/>
      <c r="J41" s="201"/>
      <c r="K41" s="203"/>
      <c r="L41" s="203"/>
      <c r="M41" s="203"/>
      <c r="N41" s="203"/>
      <c r="O41" s="204"/>
      <c r="P41" s="218"/>
      <c r="Q41" s="206"/>
      <c r="R41" s="207"/>
      <c r="S41" s="207"/>
      <c r="T41" s="207"/>
      <c r="U41" s="208"/>
      <c r="V41" s="209"/>
    </row>
    <row r="42" spans="2:22" ht="12.75" thickBot="1">
      <c r="B42" s="221" t="s">
        <v>157</v>
      </c>
      <c r="C42" s="187" t="s">
        <v>151</v>
      </c>
      <c r="D42" s="222">
        <f t="shared" si="14"/>
        <v>0</v>
      </c>
      <c r="E42" s="818"/>
      <c r="F42" s="223">
        <f>4!BX23</f>
        <v>0</v>
      </c>
      <c r="G42" s="223">
        <f>4!BY23</f>
        <v>0</v>
      </c>
      <c r="H42" s="223">
        <f>4!BZ23</f>
        <v>0</v>
      </c>
      <c r="I42" s="270">
        <f>4!CA23</f>
        <v>0</v>
      </c>
      <c r="J42" s="222">
        <f>SUM(K42:O42)</f>
        <v>0</v>
      </c>
      <c r="K42" s="818"/>
      <c r="L42" s="223">
        <f>5!BX23</f>
        <v>0</v>
      </c>
      <c r="M42" s="223">
        <f>5!BY23</f>
        <v>0</v>
      </c>
      <c r="N42" s="223">
        <f>5!BZ23</f>
        <v>0</v>
      </c>
      <c r="O42" s="223">
        <f>5!CA23</f>
        <v>0</v>
      </c>
      <c r="P42" s="219">
        <f>nerr(D42/J42*1000)</f>
        <v>0</v>
      </c>
      <c r="Q42" s="264">
        <f aca="true" t="shared" si="15" ref="Q42:V44">nerr(D42/$D42*100)</f>
        <v>0</v>
      </c>
      <c r="R42" s="265">
        <f t="shared" si="15"/>
        <v>0</v>
      </c>
      <c r="S42" s="265">
        <f t="shared" si="15"/>
        <v>0</v>
      </c>
      <c r="T42" s="265">
        <f t="shared" si="15"/>
        <v>0</v>
      </c>
      <c r="U42" s="265">
        <f t="shared" si="15"/>
        <v>0</v>
      </c>
      <c r="V42" s="266">
        <f t="shared" si="15"/>
        <v>0</v>
      </c>
    </row>
    <row r="43" spans="2:22" ht="12.75" thickBot="1">
      <c r="B43" s="221" t="s">
        <v>158</v>
      </c>
      <c r="C43" s="187" t="s">
        <v>152</v>
      </c>
      <c r="D43" s="224">
        <f>SUM(E43:I43)</f>
        <v>0</v>
      </c>
      <c r="E43" s="819"/>
      <c r="F43" s="225">
        <f>4!BX25+4!BX26+F44</f>
        <v>0</v>
      </c>
      <c r="G43" s="225">
        <f>4!BY25+4!BY26+G44</f>
        <v>0</v>
      </c>
      <c r="H43" s="225">
        <f>4!BZ25+4!BZ26+H44</f>
        <v>0</v>
      </c>
      <c r="I43" s="271">
        <f>4!CA25+4!CA26+I44</f>
        <v>0</v>
      </c>
      <c r="J43" s="224">
        <f>SUM(K43:O43)</f>
        <v>0</v>
      </c>
      <c r="K43" s="819"/>
      <c r="L43" s="225">
        <f>5!BX25+5!BX26+L44</f>
        <v>0</v>
      </c>
      <c r="M43" s="225">
        <f>5!BY25+5!BY26+M44</f>
        <v>0</v>
      </c>
      <c r="N43" s="225">
        <f>5!BZ25+5!BZ26+N44</f>
        <v>0</v>
      </c>
      <c r="O43" s="225">
        <f>5!CA25+5!CA26+O44</f>
        <v>0</v>
      </c>
      <c r="P43" s="219">
        <f>nerr(D43/J43*1000)</f>
        <v>0</v>
      </c>
      <c r="Q43" s="264">
        <f t="shared" si="15"/>
        <v>0</v>
      </c>
      <c r="R43" s="265">
        <f t="shared" si="15"/>
        <v>0</v>
      </c>
      <c r="S43" s="265">
        <f t="shared" si="15"/>
        <v>0</v>
      </c>
      <c r="T43" s="265">
        <f t="shared" si="15"/>
        <v>0</v>
      </c>
      <c r="U43" s="265">
        <f t="shared" si="15"/>
        <v>0</v>
      </c>
      <c r="V43" s="266">
        <f t="shared" si="15"/>
        <v>0</v>
      </c>
    </row>
    <row r="44" spans="2:22" ht="12">
      <c r="B44" s="221" t="s">
        <v>67</v>
      </c>
      <c r="C44" s="187" t="s">
        <v>150</v>
      </c>
      <c r="D44" s="222">
        <f t="shared" si="14"/>
        <v>0</v>
      </c>
      <c r="E44" s="820"/>
      <c r="F44" s="226">
        <f>4!BX24</f>
        <v>0</v>
      </c>
      <c r="G44" s="226">
        <f>4!BY24</f>
        <v>0</v>
      </c>
      <c r="H44" s="226">
        <f>4!BZ24</f>
        <v>0</v>
      </c>
      <c r="I44" s="272">
        <f>4!CA24</f>
        <v>0</v>
      </c>
      <c r="J44" s="222">
        <f>SUM(K44:O44)</f>
        <v>0</v>
      </c>
      <c r="K44" s="820"/>
      <c r="L44" s="226">
        <f>5!BX24</f>
        <v>0</v>
      </c>
      <c r="M44" s="226">
        <f>5!BY24</f>
        <v>0</v>
      </c>
      <c r="N44" s="226">
        <f>5!BZ24</f>
        <v>0</v>
      </c>
      <c r="O44" s="226">
        <f>5!CA24</f>
        <v>0</v>
      </c>
      <c r="P44" s="219">
        <f>nerr(D44/J44*1000)</f>
        <v>0</v>
      </c>
      <c r="Q44" s="264">
        <f t="shared" si="15"/>
        <v>0</v>
      </c>
      <c r="R44" s="265">
        <f t="shared" si="15"/>
        <v>0</v>
      </c>
      <c r="S44" s="265">
        <f t="shared" si="15"/>
        <v>0</v>
      </c>
      <c r="T44" s="265">
        <f t="shared" si="15"/>
        <v>0</v>
      </c>
      <c r="U44" s="265">
        <f t="shared" si="15"/>
        <v>0</v>
      </c>
      <c r="V44" s="266">
        <f t="shared" si="15"/>
        <v>0</v>
      </c>
    </row>
    <row r="45" spans="2:22" ht="12.75" thickBot="1">
      <c r="B45" s="227" t="s">
        <v>159</v>
      </c>
      <c r="C45" s="211" t="s">
        <v>165</v>
      </c>
      <c r="D45" s="228">
        <f aca="true" t="shared" si="16" ref="D45:O45">D34+D42+D43</f>
        <v>0</v>
      </c>
      <c r="E45" s="213">
        <f t="shared" si="16"/>
        <v>0</v>
      </c>
      <c r="F45" s="213">
        <f t="shared" si="16"/>
        <v>0</v>
      </c>
      <c r="G45" s="213">
        <f t="shared" si="16"/>
        <v>0</v>
      </c>
      <c r="H45" s="213">
        <f t="shared" si="16"/>
        <v>0</v>
      </c>
      <c r="I45" s="273">
        <f t="shared" si="16"/>
        <v>0</v>
      </c>
      <c r="J45" s="228">
        <f t="shared" si="16"/>
        <v>0</v>
      </c>
      <c r="K45" s="213">
        <f t="shared" si="16"/>
        <v>0</v>
      </c>
      <c r="L45" s="213">
        <f t="shared" si="16"/>
        <v>0</v>
      </c>
      <c r="M45" s="213">
        <f t="shared" si="16"/>
        <v>0</v>
      </c>
      <c r="N45" s="213">
        <f t="shared" si="16"/>
        <v>0</v>
      </c>
      <c r="O45" s="273">
        <f t="shared" si="16"/>
        <v>0</v>
      </c>
      <c r="P45" s="220">
        <f>nerr(D45/J45*1000)</f>
        <v>0</v>
      </c>
      <c r="Q45" s="267">
        <f aca="true" t="shared" si="17" ref="Q45:V45">nerr(D45/$D45*100)</f>
        <v>0</v>
      </c>
      <c r="R45" s="268">
        <f t="shared" si="17"/>
        <v>0</v>
      </c>
      <c r="S45" s="268">
        <f t="shared" si="17"/>
        <v>0</v>
      </c>
      <c r="T45" s="268">
        <f t="shared" si="17"/>
        <v>0</v>
      </c>
      <c r="U45" s="268">
        <f t="shared" si="17"/>
        <v>0</v>
      </c>
      <c r="V45" s="269">
        <f t="shared" si="17"/>
        <v>0</v>
      </c>
    </row>
    <row r="46" spans="2:15" s="230" customFormat="1" ht="5.25">
      <c r="B46" s="229"/>
      <c r="D46" s="231"/>
      <c r="I46" s="231"/>
      <c r="J46" s="231"/>
      <c r="O46" s="231"/>
    </row>
    <row r="47" spans="1:23" s="237" customFormat="1" ht="12">
      <c r="A47" s="257"/>
      <c r="B47" s="232" t="s">
        <v>160</v>
      </c>
      <c r="C47" s="233" t="s">
        <v>348</v>
      </c>
      <c r="D47" s="234">
        <f>SUM(E47:I47)</f>
        <v>0</v>
      </c>
      <c r="E47" s="235"/>
      <c r="F47" s="235">
        <f>4!BX27</f>
        <v>0</v>
      </c>
      <c r="G47" s="235">
        <f>4!BY27</f>
        <v>0</v>
      </c>
      <c r="H47" s="235">
        <f>4!BZ27</f>
        <v>0</v>
      </c>
      <c r="I47" s="274">
        <f>4!CA27</f>
        <v>0</v>
      </c>
      <c r="J47" s="236">
        <f>SUM(K47:O47)</f>
        <v>0</v>
      </c>
      <c r="K47" s="235"/>
      <c r="L47" s="235">
        <f>5!BX27</f>
        <v>0</v>
      </c>
      <c r="M47" s="235">
        <f>5!BY27</f>
        <v>0</v>
      </c>
      <c r="N47" s="235">
        <f>5!BZ27</f>
        <v>0</v>
      </c>
      <c r="O47" s="235">
        <f>5!CA27</f>
        <v>0</v>
      </c>
      <c r="W47" s="257"/>
    </row>
    <row r="48" s="230" customFormat="1" ht="5.25">
      <c r="B48" s="229"/>
    </row>
    <row r="49" spans="1:23" s="241" customFormat="1" ht="12">
      <c r="A49" s="230"/>
      <c r="B49" s="238"/>
      <c r="C49" s="815" t="str">
        <f>"Число часов использования Мощности на "&amp;B33&amp;" год"</f>
        <v>Число часов использования Мощности на 2016 год</v>
      </c>
      <c r="D49" s="239"/>
      <c r="E49" s="239"/>
      <c r="F49" s="239"/>
      <c r="G49" s="239"/>
      <c r="H49" s="239"/>
      <c r="I49" s="240"/>
      <c r="J49" s="169" t="s">
        <v>165</v>
      </c>
      <c r="K49" s="169" t="s">
        <v>26</v>
      </c>
      <c r="L49" s="169" t="s">
        <v>179</v>
      </c>
      <c r="M49" s="169" t="s">
        <v>167</v>
      </c>
      <c r="N49" s="169" t="s">
        <v>168</v>
      </c>
      <c r="O49" s="169" t="s">
        <v>166</v>
      </c>
      <c r="Q49" s="242"/>
      <c r="R49" s="242"/>
      <c r="S49" s="242"/>
      <c r="T49" s="242"/>
      <c r="U49" s="242"/>
      <c r="V49" s="242"/>
      <c r="W49" s="230"/>
    </row>
    <row r="50" spans="1:23" s="241" customFormat="1" ht="12">
      <c r="A50" s="230"/>
      <c r="B50" s="243" t="s">
        <v>161</v>
      </c>
      <c r="C50" s="244" t="s">
        <v>151</v>
      </c>
      <c r="D50" s="245"/>
      <c r="E50" s="245"/>
      <c r="F50" s="245"/>
      <c r="G50" s="245"/>
      <c r="H50" s="245"/>
      <c r="I50" s="245"/>
      <c r="J50" s="246">
        <f aca="true" t="shared" si="18" ref="J50:L52">nerr(D42/J42)*1000</f>
        <v>0</v>
      </c>
      <c r="K50" s="247">
        <f t="shared" si="18"/>
        <v>0</v>
      </c>
      <c r="L50" s="247">
        <f t="shared" si="18"/>
        <v>0</v>
      </c>
      <c r="M50" s="247">
        <f aca="true" t="shared" si="19" ref="M50:O52">nerr(G42/M42)*1000</f>
        <v>0</v>
      </c>
      <c r="N50" s="247">
        <f t="shared" si="19"/>
        <v>0</v>
      </c>
      <c r="O50" s="247">
        <f t="shared" si="19"/>
        <v>0</v>
      </c>
      <c r="Q50" s="242"/>
      <c r="R50" s="242"/>
      <c r="S50" s="242"/>
      <c r="T50" s="242"/>
      <c r="U50" s="242"/>
      <c r="V50" s="242"/>
      <c r="W50" s="230"/>
    </row>
    <row r="51" spans="1:23" s="241" customFormat="1" ht="12">
      <c r="A51" s="230"/>
      <c r="B51" s="243" t="s">
        <v>162</v>
      </c>
      <c r="C51" s="244" t="s">
        <v>152</v>
      </c>
      <c r="D51" s="245"/>
      <c r="E51" s="245"/>
      <c r="F51" s="245"/>
      <c r="G51" s="245"/>
      <c r="H51" s="245"/>
      <c r="I51" s="245"/>
      <c r="J51" s="246">
        <f t="shared" si="18"/>
        <v>0</v>
      </c>
      <c r="K51" s="247">
        <f t="shared" si="18"/>
        <v>0</v>
      </c>
      <c r="L51" s="247">
        <f t="shared" si="18"/>
        <v>0</v>
      </c>
      <c r="M51" s="247">
        <f t="shared" si="19"/>
        <v>0</v>
      </c>
      <c r="N51" s="247">
        <f t="shared" si="19"/>
        <v>0</v>
      </c>
      <c r="O51" s="247">
        <f t="shared" si="19"/>
        <v>0</v>
      </c>
      <c r="Q51" s="242"/>
      <c r="R51" s="242"/>
      <c r="S51" s="242"/>
      <c r="T51" s="242"/>
      <c r="U51" s="242"/>
      <c r="V51" s="242"/>
      <c r="W51" s="230"/>
    </row>
    <row r="52" spans="1:23" s="241" customFormat="1" ht="12">
      <c r="A52" s="230"/>
      <c r="B52" s="243" t="s">
        <v>50</v>
      </c>
      <c r="C52" s="244" t="s">
        <v>150</v>
      </c>
      <c r="D52" s="245"/>
      <c r="E52" s="245"/>
      <c r="F52" s="245"/>
      <c r="G52" s="245"/>
      <c r="H52" s="245"/>
      <c r="I52" s="245"/>
      <c r="J52" s="246">
        <f t="shared" si="18"/>
        <v>0</v>
      </c>
      <c r="K52" s="247">
        <f t="shared" si="18"/>
        <v>0</v>
      </c>
      <c r="L52" s="247">
        <f t="shared" si="18"/>
        <v>0</v>
      </c>
      <c r="M52" s="247">
        <f t="shared" si="19"/>
        <v>0</v>
      </c>
      <c r="N52" s="247">
        <f t="shared" si="19"/>
        <v>0</v>
      </c>
      <c r="O52" s="247">
        <f t="shared" si="19"/>
        <v>0</v>
      </c>
      <c r="Q52" s="242"/>
      <c r="R52" s="242"/>
      <c r="S52" s="242"/>
      <c r="T52" s="242"/>
      <c r="U52" s="242"/>
      <c r="V52" s="242"/>
      <c r="W52" s="230"/>
    </row>
    <row r="53" spans="1:23" s="241" customFormat="1" ht="12.75" thickBot="1">
      <c r="A53" s="230"/>
      <c r="B53" s="248"/>
      <c r="C53" s="245"/>
      <c r="D53" s="245"/>
      <c r="E53" s="245"/>
      <c r="F53" s="245"/>
      <c r="G53" s="245"/>
      <c r="H53" s="245"/>
      <c r="I53" s="245"/>
      <c r="J53" s="245"/>
      <c r="K53" s="245"/>
      <c r="L53" s="245"/>
      <c r="M53" s="245"/>
      <c r="N53" s="245"/>
      <c r="O53" s="249"/>
      <c r="Q53" s="242"/>
      <c r="R53" s="242"/>
      <c r="S53" s="242"/>
      <c r="T53" s="242"/>
      <c r="U53" s="242"/>
      <c r="V53" s="242"/>
      <c r="W53" s="230"/>
    </row>
    <row r="54" spans="1:23" s="241" customFormat="1" ht="12">
      <c r="A54" s="230"/>
      <c r="B54" s="250" t="s">
        <v>163</v>
      </c>
      <c r="C54" s="233" t="s">
        <v>348</v>
      </c>
      <c r="D54" s="245"/>
      <c r="E54" s="245"/>
      <c r="F54" s="245"/>
      <c r="G54" s="245"/>
      <c r="H54" s="245"/>
      <c r="I54" s="245"/>
      <c r="J54" s="246">
        <f aca="true" t="shared" si="20" ref="J54:O54">nerr(D47/J47)*1000</f>
        <v>0</v>
      </c>
      <c r="K54" s="247">
        <f t="shared" si="20"/>
        <v>0</v>
      </c>
      <c r="L54" s="247">
        <f t="shared" si="20"/>
        <v>0</v>
      </c>
      <c r="M54" s="247">
        <f t="shared" si="20"/>
        <v>0</v>
      </c>
      <c r="N54" s="251">
        <f t="shared" si="20"/>
        <v>0</v>
      </c>
      <c r="O54" s="252">
        <f t="shared" si="20"/>
        <v>0</v>
      </c>
      <c r="P54" s="253">
        <f>IF(5!BW27=0,0,(4!BW27/5!BW27)*1000)</f>
        <v>0</v>
      </c>
      <c r="Q54" s="242"/>
      <c r="R54" s="242"/>
      <c r="S54" s="242"/>
      <c r="T54" s="242"/>
      <c r="U54" s="242"/>
      <c r="V54" s="242"/>
      <c r="W54" s="230"/>
    </row>
    <row r="55" spans="1:23" s="241" customFormat="1" ht="13.5" thickBot="1">
      <c r="A55" s="230"/>
      <c r="B55" s="599" t="str">
        <f>3!B24</f>
        <v>Руководитель</v>
      </c>
      <c r="C55" s="549"/>
      <c r="D55" s="549"/>
      <c r="E55" s="549"/>
      <c r="F55" s="550"/>
      <c r="G55" s="550"/>
      <c r="H55" s="550"/>
      <c r="I55" s="550"/>
      <c r="J55" s="550"/>
      <c r="K55" s="550"/>
      <c r="L55" s="550"/>
      <c r="O55" s="254" t="s">
        <v>353</v>
      </c>
      <c r="P55" s="255">
        <f>IF(5!BW31=0,0,(4!BW31/5!BW31)*1000)</f>
        <v>0</v>
      </c>
      <c r="Q55" s="242"/>
      <c r="R55" s="242"/>
      <c r="S55" s="242"/>
      <c r="T55" s="242"/>
      <c r="U55" s="242"/>
      <c r="V55" s="242"/>
      <c r="W55" s="230"/>
    </row>
    <row r="56" spans="2:12" s="155" customFormat="1" ht="15.75">
      <c r="B56" s="599">
        <f>3!B25</f>
        <v>0</v>
      </c>
      <c r="C56" s="781"/>
      <c r="D56" s="781"/>
      <c r="E56" s="781"/>
      <c r="F56" s="550"/>
      <c r="G56" s="381"/>
      <c r="H56" s="381"/>
      <c r="I56" s="572">
        <f>3!U25</f>
        <v>0</v>
      </c>
      <c r="J56" s="381"/>
      <c r="K56" s="381"/>
      <c r="L56" s="381"/>
    </row>
    <row r="57" s="230" customFormat="1" ht="5.25"/>
    <row r="58" spans="1:23" s="241" customFormat="1" ht="12">
      <c r="A58" s="230"/>
      <c r="Q58" s="242"/>
      <c r="R58" s="242"/>
      <c r="S58" s="242"/>
      <c r="T58" s="242"/>
      <c r="U58" s="242"/>
      <c r="V58" s="242"/>
      <c r="W58" s="230"/>
    </row>
    <row r="59" spans="1:23" s="241" customFormat="1" ht="12">
      <c r="A59" s="230"/>
      <c r="Q59" s="242"/>
      <c r="R59" s="242"/>
      <c r="S59" s="242"/>
      <c r="T59" s="242"/>
      <c r="U59" s="242"/>
      <c r="V59" s="242"/>
      <c r="W59" s="230"/>
    </row>
  </sheetData>
  <sheetProtection formatCells="0" formatColumns="0" formatRows="0"/>
  <protectedRanges>
    <protectedRange sqref="K50:O52 K54:N54" name="Диапазон1_2"/>
    <protectedRange sqref="E10:I14 E23:I27 C36:C40 K23:O27 K36:O40 C23:C27 E42:I44 K10:O14 K42:O44 E36:I40 C10:C14 E29:I31 K29:O31 E16:I18 K16:O18" name="Диапазон1"/>
    <protectedRange sqref="O54" name="Диапазон1_2_1"/>
    <protectedRange sqref="P54:P55" name="Диапазон1_1"/>
  </protectedRanges>
  <mergeCells count="9">
    <mergeCell ref="B20:V20"/>
    <mergeCell ref="B33:V33"/>
    <mergeCell ref="C4:C5"/>
    <mergeCell ref="B4:B5"/>
    <mergeCell ref="D4:I4"/>
    <mergeCell ref="J4:O4"/>
    <mergeCell ref="Q4:V4"/>
    <mergeCell ref="P4:P5"/>
    <mergeCell ref="B7:V7"/>
  </mergeCells>
  <hyperlinks>
    <hyperlink ref="C15" tooltip="Кликните по гиперссылке для добавления новой строки" display="Добавить строки"/>
    <hyperlink ref="C28" tooltip="Кликните по гиперссылке для добавления новой строки" display="Добавить строки"/>
    <hyperlink ref="C41" tooltip="Кликните по гиперссылке для добавления новой строки" display="Добавить строки"/>
  </hyperlinks>
  <printOptions horizontalCentered="1"/>
  <pageMargins left="0" right="0.15748031496062992" top="0.67" bottom="0.31" header="0.54" footer="0.15748031496062992"/>
  <pageSetup blackAndWhite="1" horizontalDpi="600" verticalDpi="600" orientation="landscape" paperSize="9" scale="90" r:id="rId1"/>
  <headerFooter alignWithMargins="0">
    <oddHeader>&amp;C&amp;8&amp;P</oddHeader>
    <oddFooter>&amp;L&amp;8&amp;F   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45">
    <tabColor indexed="11"/>
    <outlinePr summaryRight="0"/>
  </sheetPr>
  <dimension ref="B1:U51"/>
  <sheetViews>
    <sheetView zoomScalePageLayoutView="0" workbookViewId="0" topLeftCell="A1">
      <pane xSplit="4" ySplit="6" topLeftCell="E34" activePane="bottomRight" state="frozen"/>
      <selection pane="topLeft" activeCell="B3" sqref="B3"/>
      <selection pane="topRight" activeCell="B3" sqref="B3"/>
      <selection pane="bottomLeft" activeCell="B3" sqref="B3"/>
      <selection pane="bottomRight" activeCell="L41" sqref="L41:L44"/>
    </sheetView>
  </sheetViews>
  <sheetFormatPr defaultColWidth="9.140625" defaultRowHeight="11.25" outlineLevelRow="1" outlineLevelCol="1"/>
  <cols>
    <col min="1" max="1" width="0.9921875" style="699" customWidth="1"/>
    <col min="2" max="2" width="6.00390625" style="709" customWidth="1"/>
    <col min="3" max="3" width="6.28125" style="709" customWidth="1"/>
    <col min="4" max="4" width="3.00390625" style="709" customWidth="1"/>
    <col min="5" max="5" width="17.28125" style="709" customWidth="1"/>
    <col min="6" max="6" width="4.00390625" style="709" customWidth="1"/>
    <col min="7" max="7" width="7.28125" style="709" customWidth="1"/>
    <col min="8" max="12" width="5.8515625" style="709" customWidth="1"/>
    <col min="13" max="13" width="6.421875" style="709" customWidth="1"/>
    <col min="14" max="14" width="5.8515625" style="709" customWidth="1"/>
    <col min="15" max="15" width="6.421875" style="709" customWidth="1"/>
    <col min="16" max="16" width="5.8515625" style="709" customWidth="1"/>
    <col min="17" max="17" width="6.421875" style="709" customWidth="1"/>
    <col min="18" max="18" width="5.8515625" style="709" customWidth="1" outlineLevel="1"/>
    <col min="19" max="19" width="6.421875" style="709" customWidth="1" outlineLevel="1"/>
    <col min="20" max="20" width="5.8515625" style="709" customWidth="1" outlineLevel="1"/>
    <col min="21" max="21" width="6.421875" style="709" customWidth="1" outlineLevel="1"/>
    <col min="22" max="22" width="0.9921875" style="699" customWidth="1"/>
    <col min="23" max="16384" width="9.140625" style="709" customWidth="1"/>
  </cols>
  <sheetData>
    <row r="1" spans="2:21" ht="12">
      <c r="B1" s="699"/>
      <c r="C1" s="699"/>
      <c r="D1" s="699"/>
      <c r="E1" s="699"/>
      <c r="F1" s="699"/>
      <c r="G1" s="699"/>
      <c r="H1" s="699"/>
      <c r="I1" s="699"/>
      <c r="J1" s="699"/>
      <c r="K1" s="699"/>
      <c r="L1" s="699"/>
      <c r="M1" s="699"/>
      <c r="N1" s="699"/>
      <c r="O1" s="708" t="s">
        <v>538</v>
      </c>
      <c r="P1" s="699"/>
      <c r="Q1" s="708"/>
      <c r="R1" s="699"/>
      <c r="S1" s="708"/>
      <c r="T1" s="699"/>
      <c r="U1" s="708" t="s">
        <v>538</v>
      </c>
    </row>
    <row r="2" spans="2:21" ht="12.75">
      <c r="B2" s="705" t="s">
        <v>536</v>
      </c>
      <c r="C2" s="786"/>
      <c r="D2" s="787"/>
      <c r="E2" s="787"/>
      <c r="F2" s="787"/>
      <c r="G2" s="787"/>
      <c r="H2" s="787"/>
      <c r="I2" s="788"/>
      <c r="J2" s="787"/>
      <c r="K2" s="708"/>
      <c r="L2" s="787"/>
      <c r="M2" s="708"/>
      <c r="N2" s="787"/>
      <c r="O2" s="708"/>
      <c r="P2" s="787"/>
      <c r="Q2" s="708"/>
      <c r="R2" s="787"/>
      <c r="S2" s="708"/>
      <c r="T2" s="787"/>
      <c r="U2" s="708" t="s">
        <v>586</v>
      </c>
    </row>
    <row r="3" spans="2:21" ht="13.5" thickBot="1">
      <c r="B3" s="705" t="s">
        <v>537</v>
      </c>
      <c r="C3" s="789"/>
      <c r="D3" s="789"/>
      <c r="E3" s="789"/>
      <c r="F3" s="789"/>
      <c r="G3" s="789"/>
      <c r="H3" s="788"/>
      <c r="I3" s="789"/>
      <c r="K3" s="708"/>
      <c r="O3" s="708"/>
      <c r="Q3" s="708"/>
      <c r="S3" s="708"/>
      <c r="U3" s="708"/>
    </row>
    <row r="4" spans="2:21" ht="15.75" thickBot="1">
      <c r="B4" s="790">
        <f>3!B3</f>
        <v>0</v>
      </c>
      <c r="D4" s="362"/>
      <c r="E4" s="363"/>
      <c r="F4" s="363"/>
      <c r="G4" s="363"/>
      <c r="H4" s="925" t="str">
        <f>"Факт за "&amp;Заголовок!B16&amp;" г."</f>
        <v>Факт за 2014 г.</v>
      </c>
      <c r="I4" s="926"/>
      <c r="J4" s="925" t="str">
        <f>"План на "&amp;Заголовок!B16+1&amp;" г."</f>
        <v>План на 2015 г.</v>
      </c>
      <c r="K4" s="926"/>
      <c r="L4" s="925" t="str">
        <f>"План на "&amp;Заголовок!B16+2&amp;" г."</f>
        <v>План на 2016 г.</v>
      </c>
      <c r="M4" s="926"/>
      <c r="N4" s="925" t="str">
        <f>"План на "&amp;Заголовок!B16+3&amp;" г."</f>
        <v>План на 2017 г.</v>
      </c>
      <c r="O4" s="926"/>
      <c r="P4" s="925" t="str">
        <f>"План на "&amp;Заголовок!B16+4&amp;" г."</f>
        <v>План на 2018 г.</v>
      </c>
      <c r="Q4" s="926"/>
      <c r="R4" s="925" t="str">
        <f>"План на "&amp;Заголовок!B16+5&amp;" г."</f>
        <v>План на 2019 г.</v>
      </c>
      <c r="S4" s="926"/>
      <c r="T4" s="925" t="str">
        <f>"План на "&amp;Заголовок!B16+6&amp;" г."</f>
        <v>План на 2020 г.</v>
      </c>
      <c r="U4" s="926"/>
    </row>
    <row r="5" spans="2:21" ht="129.75">
      <c r="B5" s="937" t="s">
        <v>40</v>
      </c>
      <c r="C5" s="939" t="s">
        <v>61</v>
      </c>
      <c r="D5" s="939" t="s">
        <v>102</v>
      </c>
      <c r="E5" s="941" t="s">
        <v>539</v>
      </c>
      <c r="F5" s="942"/>
      <c r="G5" s="791" t="s">
        <v>169</v>
      </c>
      <c r="H5" s="792" t="s">
        <v>24</v>
      </c>
      <c r="I5" s="793" t="s">
        <v>175</v>
      </c>
      <c r="J5" s="794" t="s">
        <v>24</v>
      </c>
      <c r="K5" s="793" t="s">
        <v>175</v>
      </c>
      <c r="L5" s="794" t="s">
        <v>24</v>
      </c>
      <c r="M5" s="793" t="s">
        <v>175</v>
      </c>
      <c r="N5" s="794" t="s">
        <v>24</v>
      </c>
      <c r="O5" s="793" t="s">
        <v>175</v>
      </c>
      <c r="P5" s="794" t="s">
        <v>24</v>
      </c>
      <c r="Q5" s="793" t="s">
        <v>175</v>
      </c>
      <c r="R5" s="794" t="s">
        <v>24</v>
      </c>
      <c r="S5" s="793" t="s">
        <v>175</v>
      </c>
      <c r="T5" s="794" t="s">
        <v>24</v>
      </c>
      <c r="U5" s="793" t="s">
        <v>175</v>
      </c>
    </row>
    <row r="6" spans="2:21" ht="12">
      <c r="B6" s="938"/>
      <c r="C6" s="940"/>
      <c r="D6" s="940"/>
      <c r="E6" s="943"/>
      <c r="F6" s="944"/>
      <c r="G6" s="795" t="s">
        <v>176</v>
      </c>
      <c r="H6" s="796" t="s">
        <v>155</v>
      </c>
      <c r="I6" s="797" t="s">
        <v>105</v>
      </c>
      <c r="J6" s="798" t="s">
        <v>155</v>
      </c>
      <c r="K6" s="797" t="s">
        <v>105</v>
      </c>
      <c r="L6" s="798" t="s">
        <v>155</v>
      </c>
      <c r="M6" s="797" t="s">
        <v>105</v>
      </c>
      <c r="N6" s="798" t="s">
        <v>155</v>
      </c>
      <c r="O6" s="797" t="s">
        <v>105</v>
      </c>
      <c r="P6" s="798" t="s">
        <v>155</v>
      </c>
      <c r="Q6" s="797" t="s">
        <v>105</v>
      </c>
      <c r="R6" s="798" t="s">
        <v>155</v>
      </c>
      <c r="S6" s="797" t="s">
        <v>105</v>
      </c>
      <c r="T6" s="798" t="s">
        <v>155</v>
      </c>
      <c r="U6" s="797" t="s">
        <v>105</v>
      </c>
    </row>
    <row r="7" spans="2:21" ht="32.25" thickBot="1">
      <c r="B7" s="799">
        <v>1</v>
      </c>
      <c r="C7" s="800">
        <f>+B7+1</f>
        <v>2</v>
      </c>
      <c r="D7" s="800">
        <f>+C7+1</f>
        <v>3</v>
      </c>
      <c r="E7" s="932">
        <f>+D7+1</f>
        <v>4</v>
      </c>
      <c r="F7" s="933"/>
      <c r="G7" s="801">
        <f>+E7+1</f>
        <v>5</v>
      </c>
      <c r="H7" s="724">
        <f>+G7+1</f>
        <v>6</v>
      </c>
      <c r="I7" s="725" t="s">
        <v>23</v>
      </c>
      <c r="J7" s="727">
        <f>H7+2</f>
        <v>8</v>
      </c>
      <c r="K7" s="725" t="s">
        <v>541</v>
      </c>
      <c r="L7" s="727">
        <f>J7+2</f>
        <v>10</v>
      </c>
      <c r="M7" s="725" t="s">
        <v>542</v>
      </c>
      <c r="N7" s="727">
        <f>L7+2</f>
        <v>12</v>
      </c>
      <c r="O7" s="725" t="s">
        <v>543</v>
      </c>
      <c r="P7" s="727">
        <f>N7+2</f>
        <v>14</v>
      </c>
      <c r="Q7" s="725" t="s">
        <v>544</v>
      </c>
      <c r="R7" s="727">
        <f>P7+2</f>
        <v>16</v>
      </c>
      <c r="S7" s="725" t="s">
        <v>544</v>
      </c>
      <c r="T7" s="727">
        <f>R7+2</f>
        <v>18</v>
      </c>
      <c r="U7" s="725" t="s">
        <v>544</v>
      </c>
    </row>
    <row r="8" spans="2:21" ht="12" hidden="1" outlineLevel="1">
      <c r="B8" s="934" t="s">
        <v>170</v>
      </c>
      <c r="C8" s="802">
        <v>1150</v>
      </c>
      <c r="D8" s="802" t="s">
        <v>28</v>
      </c>
      <c r="E8" s="935" t="s">
        <v>114</v>
      </c>
      <c r="F8" s="936"/>
      <c r="G8" s="277">
        <v>800</v>
      </c>
      <c r="H8" s="364"/>
      <c r="I8" s="735">
        <f aca="true" t="shared" si="0" ref="I8:I27">$G8*H8/100</f>
        <v>0</v>
      </c>
      <c r="J8" s="364"/>
      <c r="K8" s="735">
        <f aca="true" t="shared" si="1" ref="K8:K27">$G8*J8/100</f>
        <v>0</v>
      </c>
      <c r="L8" s="364"/>
      <c r="M8" s="735">
        <f aca="true" t="shared" si="2" ref="M8:M27">$G8*L8/100</f>
        <v>0</v>
      </c>
      <c r="N8" s="364"/>
      <c r="O8" s="735">
        <f aca="true" t="shared" si="3" ref="O8:O27">$G8*N8/100</f>
        <v>0</v>
      </c>
      <c r="P8" s="364"/>
      <c r="Q8" s="735">
        <f aca="true" t="shared" si="4" ref="Q8:Q27">$G8*P8/100</f>
        <v>0</v>
      </c>
      <c r="R8" s="364"/>
      <c r="S8" s="735">
        <f aca="true" t="shared" si="5" ref="S8:S27">$G8*R8/100</f>
        <v>0</v>
      </c>
      <c r="T8" s="364"/>
      <c r="U8" s="735">
        <f aca="true" t="shared" si="6" ref="U8:U27">$G8*T8/100</f>
        <v>0</v>
      </c>
    </row>
    <row r="9" spans="2:21" ht="24" customHeight="1" hidden="1" outlineLevel="1">
      <c r="B9" s="929"/>
      <c r="C9" s="804">
        <v>750</v>
      </c>
      <c r="D9" s="804">
        <v>1</v>
      </c>
      <c r="E9" s="927" t="s">
        <v>115</v>
      </c>
      <c r="F9" s="928"/>
      <c r="G9" s="276">
        <v>600</v>
      </c>
      <c r="H9" s="364"/>
      <c r="I9" s="735">
        <f t="shared" si="0"/>
        <v>0</v>
      </c>
      <c r="J9" s="364"/>
      <c r="K9" s="735">
        <f t="shared" si="1"/>
        <v>0</v>
      </c>
      <c r="L9" s="364"/>
      <c r="M9" s="735">
        <f t="shared" si="2"/>
        <v>0</v>
      </c>
      <c r="N9" s="364"/>
      <c r="O9" s="735">
        <f t="shared" si="3"/>
        <v>0</v>
      </c>
      <c r="P9" s="364"/>
      <c r="Q9" s="735">
        <f t="shared" si="4"/>
        <v>0</v>
      </c>
      <c r="R9" s="364"/>
      <c r="S9" s="735">
        <f t="shared" si="5"/>
        <v>0</v>
      </c>
      <c r="T9" s="364"/>
      <c r="U9" s="735">
        <f t="shared" si="6"/>
        <v>0</v>
      </c>
    </row>
    <row r="10" spans="2:21" ht="24" customHeight="1" hidden="1" outlineLevel="1">
      <c r="B10" s="929"/>
      <c r="C10" s="931" t="s">
        <v>62</v>
      </c>
      <c r="D10" s="931">
        <v>1</v>
      </c>
      <c r="E10" s="927" t="s">
        <v>116</v>
      </c>
      <c r="F10" s="928"/>
      <c r="G10" s="276">
        <v>400</v>
      </c>
      <c r="H10" s="364"/>
      <c r="I10" s="735">
        <f t="shared" si="0"/>
        <v>0</v>
      </c>
      <c r="J10" s="364"/>
      <c r="K10" s="735">
        <f t="shared" si="1"/>
        <v>0</v>
      </c>
      <c r="L10" s="364"/>
      <c r="M10" s="735">
        <f t="shared" si="2"/>
        <v>0</v>
      </c>
      <c r="N10" s="364"/>
      <c r="O10" s="735">
        <f t="shared" si="3"/>
        <v>0</v>
      </c>
      <c r="P10" s="364"/>
      <c r="Q10" s="735">
        <f t="shared" si="4"/>
        <v>0</v>
      </c>
      <c r="R10" s="364"/>
      <c r="S10" s="735">
        <f t="shared" si="5"/>
        <v>0</v>
      </c>
      <c r="T10" s="364"/>
      <c r="U10" s="735">
        <f t="shared" si="6"/>
        <v>0</v>
      </c>
    </row>
    <row r="11" spans="2:21" ht="12" hidden="1" outlineLevel="1">
      <c r="B11" s="929"/>
      <c r="C11" s="931"/>
      <c r="D11" s="931"/>
      <c r="E11" s="927" t="s">
        <v>125</v>
      </c>
      <c r="F11" s="928"/>
      <c r="G11" s="276">
        <v>300</v>
      </c>
      <c r="H11" s="364"/>
      <c r="I11" s="735">
        <f t="shared" si="0"/>
        <v>0</v>
      </c>
      <c r="J11" s="364"/>
      <c r="K11" s="735">
        <f t="shared" si="1"/>
        <v>0</v>
      </c>
      <c r="L11" s="364"/>
      <c r="M11" s="735">
        <f t="shared" si="2"/>
        <v>0</v>
      </c>
      <c r="N11" s="364"/>
      <c r="O11" s="735">
        <f t="shared" si="3"/>
        <v>0</v>
      </c>
      <c r="P11" s="364"/>
      <c r="Q11" s="735">
        <f t="shared" si="4"/>
        <v>0</v>
      </c>
      <c r="R11" s="364"/>
      <c r="S11" s="735">
        <f t="shared" si="5"/>
        <v>0</v>
      </c>
      <c r="T11" s="364"/>
      <c r="U11" s="735">
        <f t="shared" si="6"/>
        <v>0</v>
      </c>
    </row>
    <row r="12" spans="2:21" ht="24" customHeight="1" hidden="1" outlineLevel="1">
      <c r="B12" s="929"/>
      <c r="C12" s="931">
        <v>330</v>
      </c>
      <c r="D12" s="931">
        <v>1</v>
      </c>
      <c r="E12" s="927" t="s">
        <v>117</v>
      </c>
      <c r="F12" s="928"/>
      <c r="G12" s="276">
        <v>230</v>
      </c>
      <c r="H12" s="364"/>
      <c r="I12" s="735">
        <f t="shared" si="0"/>
        <v>0</v>
      </c>
      <c r="J12" s="364"/>
      <c r="K12" s="735">
        <f t="shared" si="1"/>
        <v>0</v>
      </c>
      <c r="L12" s="364"/>
      <c r="M12" s="735">
        <f t="shared" si="2"/>
        <v>0</v>
      </c>
      <c r="N12" s="364"/>
      <c r="O12" s="735">
        <f t="shared" si="3"/>
        <v>0</v>
      </c>
      <c r="P12" s="364"/>
      <c r="Q12" s="735">
        <f t="shared" si="4"/>
        <v>0</v>
      </c>
      <c r="R12" s="364"/>
      <c r="S12" s="735">
        <f t="shared" si="5"/>
        <v>0</v>
      </c>
      <c r="T12" s="364"/>
      <c r="U12" s="735">
        <f t="shared" si="6"/>
        <v>0</v>
      </c>
    </row>
    <row r="13" spans="2:21" ht="12" hidden="1" outlineLevel="1">
      <c r="B13" s="929"/>
      <c r="C13" s="931"/>
      <c r="D13" s="931"/>
      <c r="E13" s="927" t="s">
        <v>126</v>
      </c>
      <c r="F13" s="928"/>
      <c r="G13" s="276">
        <v>170</v>
      </c>
      <c r="H13" s="364"/>
      <c r="I13" s="735">
        <f t="shared" si="0"/>
        <v>0</v>
      </c>
      <c r="J13" s="364"/>
      <c r="K13" s="735">
        <f t="shared" si="1"/>
        <v>0</v>
      </c>
      <c r="L13" s="364"/>
      <c r="M13" s="735">
        <f t="shared" si="2"/>
        <v>0</v>
      </c>
      <c r="N13" s="364"/>
      <c r="O13" s="735">
        <f t="shared" si="3"/>
        <v>0</v>
      </c>
      <c r="P13" s="364"/>
      <c r="Q13" s="735">
        <f t="shared" si="4"/>
        <v>0</v>
      </c>
      <c r="R13" s="364"/>
      <c r="S13" s="735">
        <f t="shared" si="5"/>
        <v>0</v>
      </c>
      <c r="T13" s="364"/>
      <c r="U13" s="735">
        <f t="shared" si="6"/>
        <v>0</v>
      </c>
    </row>
    <row r="14" spans="2:21" ht="24" customHeight="1" hidden="1" outlineLevel="1">
      <c r="B14" s="929"/>
      <c r="C14" s="931"/>
      <c r="D14" s="931">
        <v>2</v>
      </c>
      <c r="E14" s="927" t="s">
        <v>118</v>
      </c>
      <c r="F14" s="928"/>
      <c r="G14" s="276">
        <v>290</v>
      </c>
      <c r="H14" s="364"/>
      <c r="I14" s="735">
        <f t="shared" si="0"/>
        <v>0</v>
      </c>
      <c r="J14" s="364"/>
      <c r="K14" s="735">
        <f t="shared" si="1"/>
        <v>0</v>
      </c>
      <c r="L14" s="364"/>
      <c r="M14" s="735">
        <f t="shared" si="2"/>
        <v>0</v>
      </c>
      <c r="N14" s="364"/>
      <c r="O14" s="735">
        <f t="shared" si="3"/>
        <v>0</v>
      </c>
      <c r="P14" s="364"/>
      <c r="Q14" s="735">
        <f t="shared" si="4"/>
        <v>0</v>
      </c>
      <c r="R14" s="364"/>
      <c r="S14" s="735">
        <f t="shared" si="5"/>
        <v>0</v>
      </c>
      <c r="T14" s="364"/>
      <c r="U14" s="735">
        <f t="shared" si="6"/>
        <v>0</v>
      </c>
    </row>
    <row r="15" spans="2:21" ht="12" hidden="1" outlineLevel="1">
      <c r="B15" s="929"/>
      <c r="C15" s="931"/>
      <c r="D15" s="931"/>
      <c r="E15" s="927" t="s">
        <v>126</v>
      </c>
      <c r="F15" s="928"/>
      <c r="G15" s="276">
        <v>210</v>
      </c>
      <c r="H15" s="364"/>
      <c r="I15" s="735">
        <f t="shared" si="0"/>
        <v>0</v>
      </c>
      <c r="J15" s="364"/>
      <c r="K15" s="735">
        <f t="shared" si="1"/>
        <v>0</v>
      </c>
      <c r="L15" s="364"/>
      <c r="M15" s="735">
        <f t="shared" si="2"/>
        <v>0</v>
      </c>
      <c r="N15" s="364"/>
      <c r="O15" s="735">
        <f t="shared" si="3"/>
        <v>0</v>
      </c>
      <c r="P15" s="364"/>
      <c r="Q15" s="735">
        <f t="shared" si="4"/>
        <v>0</v>
      </c>
      <c r="R15" s="364"/>
      <c r="S15" s="735">
        <f t="shared" si="5"/>
        <v>0</v>
      </c>
      <c r="T15" s="364"/>
      <c r="U15" s="735">
        <f t="shared" si="6"/>
        <v>0</v>
      </c>
    </row>
    <row r="16" spans="2:21" ht="24" customHeight="1" collapsed="1">
      <c r="B16" s="929"/>
      <c r="C16" s="931">
        <v>220</v>
      </c>
      <c r="D16" s="931">
        <v>1</v>
      </c>
      <c r="E16" s="927" t="s">
        <v>119</v>
      </c>
      <c r="F16" s="928"/>
      <c r="G16" s="276">
        <v>260</v>
      </c>
      <c r="H16" s="364"/>
      <c r="I16" s="735">
        <f t="shared" si="0"/>
        <v>0</v>
      </c>
      <c r="J16" s="364"/>
      <c r="K16" s="735">
        <f t="shared" si="1"/>
        <v>0</v>
      </c>
      <c r="L16" s="364"/>
      <c r="M16" s="735">
        <f t="shared" si="2"/>
        <v>0</v>
      </c>
      <c r="N16" s="364"/>
      <c r="O16" s="735">
        <f t="shared" si="3"/>
        <v>0</v>
      </c>
      <c r="P16" s="364"/>
      <c r="Q16" s="735">
        <f t="shared" si="4"/>
        <v>0</v>
      </c>
      <c r="R16" s="364"/>
      <c r="S16" s="735">
        <f t="shared" si="5"/>
        <v>0</v>
      </c>
      <c r="T16" s="364"/>
      <c r="U16" s="735">
        <f t="shared" si="6"/>
        <v>0</v>
      </c>
    </row>
    <row r="17" spans="2:21" ht="12">
      <c r="B17" s="929"/>
      <c r="C17" s="931"/>
      <c r="D17" s="931"/>
      <c r="E17" s="927" t="s">
        <v>127</v>
      </c>
      <c r="F17" s="928"/>
      <c r="G17" s="276">
        <v>210</v>
      </c>
      <c r="H17" s="364"/>
      <c r="I17" s="735">
        <f t="shared" si="0"/>
        <v>0</v>
      </c>
      <c r="J17" s="364"/>
      <c r="K17" s="735">
        <f t="shared" si="1"/>
        <v>0</v>
      </c>
      <c r="L17" s="364"/>
      <c r="M17" s="735">
        <f t="shared" si="2"/>
        <v>0</v>
      </c>
      <c r="N17" s="364"/>
      <c r="O17" s="735">
        <f t="shared" si="3"/>
        <v>0</v>
      </c>
      <c r="P17" s="364"/>
      <c r="Q17" s="735">
        <f t="shared" si="4"/>
        <v>0</v>
      </c>
      <c r="R17" s="364"/>
      <c r="S17" s="735">
        <f t="shared" si="5"/>
        <v>0</v>
      </c>
      <c r="T17" s="364"/>
      <c r="U17" s="735">
        <f t="shared" si="6"/>
        <v>0</v>
      </c>
    </row>
    <row r="18" spans="2:21" ht="12">
      <c r="B18" s="929"/>
      <c r="C18" s="931"/>
      <c r="D18" s="931"/>
      <c r="E18" s="927" t="s">
        <v>128</v>
      </c>
      <c r="F18" s="928"/>
      <c r="G18" s="276">
        <v>140</v>
      </c>
      <c r="H18" s="364"/>
      <c r="I18" s="735">
        <f t="shared" si="0"/>
        <v>0</v>
      </c>
      <c r="J18" s="364"/>
      <c r="K18" s="735">
        <f t="shared" si="1"/>
        <v>0</v>
      </c>
      <c r="L18" s="364"/>
      <c r="M18" s="735">
        <f t="shared" si="2"/>
        <v>0</v>
      </c>
      <c r="N18" s="364"/>
      <c r="O18" s="735">
        <f t="shared" si="3"/>
        <v>0</v>
      </c>
      <c r="P18" s="364"/>
      <c r="Q18" s="735">
        <f t="shared" si="4"/>
        <v>0</v>
      </c>
      <c r="R18" s="364"/>
      <c r="S18" s="735">
        <f t="shared" si="5"/>
        <v>0</v>
      </c>
      <c r="T18" s="364"/>
      <c r="U18" s="735">
        <f t="shared" si="6"/>
        <v>0</v>
      </c>
    </row>
    <row r="19" spans="2:21" ht="24" customHeight="1">
      <c r="B19" s="929"/>
      <c r="C19" s="931"/>
      <c r="D19" s="931">
        <v>2</v>
      </c>
      <c r="E19" s="927" t="s">
        <v>120</v>
      </c>
      <c r="F19" s="928"/>
      <c r="G19" s="276">
        <v>270</v>
      </c>
      <c r="H19" s="364"/>
      <c r="I19" s="735">
        <f t="shared" si="0"/>
        <v>0</v>
      </c>
      <c r="J19" s="364"/>
      <c r="K19" s="735">
        <f t="shared" si="1"/>
        <v>0</v>
      </c>
      <c r="L19" s="364"/>
      <c r="M19" s="735">
        <f t="shared" si="2"/>
        <v>0</v>
      </c>
      <c r="N19" s="364"/>
      <c r="O19" s="735">
        <f t="shared" si="3"/>
        <v>0</v>
      </c>
      <c r="P19" s="364"/>
      <c r="Q19" s="735">
        <f t="shared" si="4"/>
        <v>0</v>
      </c>
      <c r="R19" s="364"/>
      <c r="S19" s="735">
        <f t="shared" si="5"/>
        <v>0</v>
      </c>
      <c r="T19" s="364"/>
      <c r="U19" s="735">
        <f t="shared" si="6"/>
        <v>0</v>
      </c>
    </row>
    <row r="20" spans="2:21" ht="12">
      <c r="B20" s="929"/>
      <c r="C20" s="931"/>
      <c r="D20" s="931"/>
      <c r="E20" s="927" t="s">
        <v>128</v>
      </c>
      <c r="F20" s="928"/>
      <c r="G20" s="276">
        <v>180</v>
      </c>
      <c r="H20" s="364"/>
      <c r="I20" s="735">
        <f t="shared" si="0"/>
        <v>0</v>
      </c>
      <c r="J20" s="364"/>
      <c r="K20" s="735">
        <f t="shared" si="1"/>
        <v>0</v>
      </c>
      <c r="L20" s="364"/>
      <c r="M20" s="735">
        <f t="shared" si="2"/>
        <v>0</v>
      </c>
      <c r="N20" s="364"/>
      <c r="O20" s="735">
        <f t="shared" si="3"/>
        <v>0</v>
      </c>
      <c r="P20" s="364"/>
      <c r="Q20" s="735">
        <f t="shared" si="4"/>
        <v>0</v>
      </c>
      <c r="R20" s="364"/>
      <c r="S20" s="735">
        <f t="shared" si="5"/>
        <v>0</v>
      </c>
      <c r="T20" s="364"/>
      <c r="U20" s="735">
        <f t="shared" si="6"/>
        <v>0</v>
      </c>
    </row>
    <row r="21" spans="2:21" ht="24" customHeight="1">
      <c r="B21" s="929"/>
      <c r="C21" s="931" t="s">
        <v>63</v>
      </c>
      <c r="D21" s="931">
        <v>1</v>
      </c>
      <c r="E21" s="927" t="s">
        <v>121</v>
      </c>
      <c r="F21" s="928"/>
      <c r="G21" s="276">
        <v>180</v>
      </c>
      <c r="H21" s="364"/>
      <c r="I21" s="735">
        <f t="shared" si="0"/>
        <v>0</v>
      </c>
      <c r="J21" s="364"/>
      <c r="K21" s="735">
        <f t="shared" si="1"/>
        <v>0</v>
      </c>
      <c r="L21" s="364"/>
      <c r="M21" s="735">
        <f t="shared" si="2"/>
        <v>0</v>
      </c>
      <c r="N21" s="364"/>
      <c r="O21" s="735">
        <f t="shared" si="3"/>
        <v>0</v>
      </c>
      <c r="P21" s="364"/>
      <c r="Q21" s="735">
        <f t="shared" si="4"/>
        <v>0</v>
      </c>
      <c r="R21" s="364"/>
      <c r="S21" s="735">
        <f t="shared" si="5"/>
        <v>0</v>
      </c>
      <c r="T21" s="364"/>
      <c r="U21" s="735">
        <f t="shared" si="6"/>
        <v>0</v>
      </c>
    </row>
    <row r="22" spans="2:21" ht="12">
      <c r="B22" s="929"/>
      <c r="C22" s="931"/>
      <c r="D22" s="931"/>
      <c r="E22" s="927" t="s">
        <v>129</v>
      </c>
      <c r="F22" s="928"/>
      <c r="G22" s="276">
        <v>160</v>
      </c>
      <c r="H22" s="364"/>
      <c r="I22" s="735">
        <f t="shared" si="0"/>
        <v>0</v>
      </c>
      <c r="J22" s="364"/>
      <c r="K22" s="735">
        <f t="shared" si="1"/>
        <v>0</v>
      </c>
      <c r="L22" s="364"/>
      <c r="M22" s="735">
        <f t="shared" si="2"/>
        <v>0</v>
      </c>
      <c r="N22" s="364"/>
      <c r="O22" s="735">
        <f t="shared" si="3"/>
        <v>0</v>
      </c>
      <c r="P22" s="364"/>
      <c r="Q22" s="735">
        <f t="shared" si="4"/>
        <v>0</v>
      </c>
      <c r="R22" s="364"/>
      <c r="S22" s="735">
        <f t="shared" si="5"/>
        <v>0</v>
      </c>
      <c r="T22" s="364"/>
      <c r="U22" s="735">
        <f t="shared" si="6"/>
        <v>0</v>
      </c>
    </row>
    <row r="23" spans="2:21" ht="12">
      <c r="B23" s="929"/>
      <c r="C23" s="931"/>
      <c r="D23" s="931"/>
      <c r="E23" s="927" t="s">
        <v>130</v>
      </c>
      <c r="F23" s="928"/>
      <c r="G23" s="276">
        <v>130</v>
      </c>
      <c r="H23" s="364"/>
      <c r="I23" s="735">
        <f t="shared" si="0"/>
        <v>0</v>
      </c>
      <c r="J23" s="364"/>
      <c r="K23" s="735">
        <f t="shared" si="1"/>
        <v>0</v>
      </c>
      <c r="L23" s="364"/>
      <c r="M23" s="735">
        <f t="shared" si="2"/>
        <v>0</v>
      </c>
      <c r="N23" s="364"/>
      <c r="O23" s="735">
        <f t="shared" si="3"/>
        <v>0</v>
      </c>
      <c r="P23" s="364"/>
      <c r="Q23" s="735">
        <f t="shared" si="4"/>
        <v>0</v>
      </c>
      <c r="R23" s="364"/>
      <c r="S23" s="735">
        <f t="shared" si="5"/>
        <v>0</v>
      </c>
      <c r="T23" s="364"/>
      <c r="U23" s="735">
        <f t="shared" si="6"/>
        <v>0</v>
      </c>
    </row>
    <row r="24" spans="2:21" ht="24" customHeight="1">
      <c r="B24" s="929"/>
      <c r="C24" s="931"/>
      <c r="D24" s="931">
        <v>2</v>
      </c>
      <c r="E24" s="927" t="s">
        <v>122</v>
      </c>
      <c r="F24" s="928"/>
      <c r="G24" s="276">
        <v>190</v>
      </c>
      <c r="H24" s="364"/>
      <c r="I24" s="735">
        <f t="shared" si="0"/>
        <v>0</v>
      </c>
      <c r="J24" s="364"/>
      <c r="K24" s="735">
        <f t="shared" si="1"/>
        <v>0</v>
      </c>
      <c r="L24" s="364"/>
      <c r="M24" s="735">
        <f t="shared" si="2"/>
        <v>0</v>
      </c>
      <c r="N24" s="364"/>
      <c r="O24" s="735">
        <f t="shared" si="3"/>
        <v>0</v>
      </c>
      <c r="P24" s="364"/>
      <c r="Q24" s="735">
        <f t="shared" si="4"/>
        <v>0</v>
      </c>
      <c r="R24" s="364"/>
      <c r="S24" s="735">
        <f t="shared" si="5"/>
        <v>0</v>
      </c>
      <c r="T24" s="364"/>
      <c r="U24" s="735">
        <f t="shared" si="6"/>
        <v>0</v>
      </c>
    </row>
    <row r="25" spans="2:21" ht="12">
      <c r="B25" s="929"/>
      <c r="C25" s="931"/>
      <c r="D25" s="931"/>
      <c r="E25" s="927" t="s">
        <v>130</v>
      </c>
      <c r="F25" s="928"/>
      <c r="G25" s="276">
        <v>160</v>
      </c>
      <c r="H25" s="364"/>
      <c r="I25" s="735">
        <f t="shared" si="0"/>
        <v>0</v>
      </c>
      <c r="J25" s="364"/>
      <c r="K25" s="735">
        <f t="shared" si="1"/>
        <v>0</v>
      </c>
      <c r="L25" s="364"/>
      <c r="M25" s="735">
        <f t="shared" si="2"/>
        <v>0</v>
      </c>
      <c r="N25" s="364"/>
      <c r="O25" s="735">
        <f t="shared" si="3"/>
        <v>0</v>
      </c>
      <c r="P25" s="364"/>
      <c r="Q25" s="735">
        <f t="shared" si="4"/>
        <v>0</v>
      </c>
      <c r="R25" s="364"/>
      <c r="S25" s="735">
        <f t="shared" si="5"/>
        <v>0</v>
      </c>
      <c r="T25" s="364"/>
      <c r="U25" s="735">
        <f t="shared" si="6"/>
        <v>0</v>
      </c>
    </row>
    <row r="26" spans="2:21" ht="12" hidden="1" outlineLevel="1">
      <c r="B26" s="929" t="s">
        <v>171</v>
      </c>
      <c r="C26" s="804">
        <v>220</v>
      </c>
      <c r="D26" s="804" t="s">
        <v>28</v>
      </c>
      <c r="E26" s="927" t="s">
        <v>131</v>
      </c>
      <c r="F26" s="928"/>
      <c r="G26" s="276">
        <v>3000</v>
      </c>
      <c r="H26" s="364"/>
      <c r="I26" s="735">
        <f t="shared" si="0"/>
        <v>0</v>
      </c>
      <c r="J26" s="364"/>
      <c r="K26" s="735">
        <f t="shared" si="1"/>
        <v>0</v>
      </c>
      <c r="L26" s="364"/>
      <c r="M26" s="735">
        <f t="shared" si="2"/>
        <v>0</v>
      </c>
      <c r="N26" s="364"/>
      <c r="O26" s="735">
        <f t="shared" si="3"/>
        <v>0</v>
      </c>
      <c r="P26" s="364"/>
      <c r="Q26" s="735">
        <f t="shared" si="4"/>
        <v>0</v>
      </c>
      <c r="R26" s="364"/>
      <c r="S26" s="735">
        <f t="shared" si="5"/>
        <v>0</v>
      </c>
      <c r="T26" s="364"/>
      <c r="U26" s="735">
        <f t="shared" si="6"/>
        <v>0</v>
      </c>
    </row>
    <row r="27" spans="2:21" ht="12" hidden="1" outlineLevel="1">
      <c r="B27" s="929"/>
      <c r="C27" s="804">
        <v>110</v>
      </c>
      <c r="D27" s="804" t="s">
        <v>28</v>
      </c>
      <c r="E27" s="927" t="s">
        <v>132</v>
      </c>
      <c r="F27" s="928"/>
      <c r="G27" s="276">
        <v>2300</v>
      </c>
      <c r="H27" s="364"/>
      <c r="I27" s="735">
        <f t="shared" si="0"/>
        <v>0</v>
      </c>
      <c r="J27" s="364"/>
      <c r="K27" s="735">
        <f t="shared" si="1"/>
        <v>0</v>
      </c>
      <c r="L27" s="364"/>
      <c r="M27" s="735">
        <f t="shared" si="2"/>
        <v>0</v>
      </c>
      <c r="N27" s="364"/>
      <c r="O27" s="735">
        <f t="shared" si="3"/>
        <v>0</v>
      </c>
      <c r="P27" s="364"/>
      <c r="Q27" s="735">
        <f t="shared" si="4"/>
        <v>0</v>
      </c>
      <c r="R27" s="364"/>
      <c r="S27" s="735">
        <f t="shared" si="5"/>
        <v>0</v>
      </c>
      <c r="T27" s="364"/>
      <c r="U27" s="735">
        <f t="shared" si="6"/>
        <v>0</v>
      </c>
    </row>
    <row r="28" spans="2:21" ht="12" collapsed="1">
      <c r="B28" s="805" t="s">
        <v>545</v>
      </c>
      <c r="C28" s="806"/>
      <c r="D28" s="806"/>
      <c r="E28" s="807"/>
      <c r="F28" s="807"/>
      <c r="G28" s="808"/>
      <c r="H28" s="739"/>
      <c r="I28" s="740">
        <f>SUM(I16:I25)</f>
        <v>0</v>
      </c>
      <c r="J28" s="739"/>
      <c r="K28" s="740">
        <f>SUM(K16:K25)</f>
        <v>0</v>
      </c>
      <c r="L28" s="739"/>
      <c r="M28" s="740">
        <f>SUM(M16:M25)</f>
        <v>0</v>
      </c>
      <c r="N28" s="739"/>
      <c r="O28" s="740">
        <f>SUM(O16:O25)</f>
        <v>0</v>
      </c>
      <c r="P28" s="739"/>
      <c r="Q28" s="740">
        <f>SUM(Q16:Q25)</f>
        <v>0</v>
      </c>
      <c r="R28" s="739"/>
      <c r="S28" s="740">
        <f>SUM(S16:S25)</f>
        <v>0</v>
      </c>
      <c r="T28" s="739"/>
      <c r="U28" s="740">
        <f>SUM(U16:U25)</f>
        <v>0</v>
      </c>
    </row>
    <row r="29" spans="2:21" ht="23.25" customHeight="1">
      <c r="B29" s="929" t="s">
        <v>170</v>
      </c>
      <c r="C29" s="931">
        <v>35</v>
      </c>
      <c r="D29" s="931">
        <v>1</v>
      </c>
      <c r="E29" s="927" t="s">
        <v>123</v>
      </c>
      <c r="F29" s="928"/>
      <c r="G29" s="276">
        <v>170</v>
      </c>
      <c r="H29" s="364"/>
      <c r="I29" s="735">
        <f aca="true" t="shared" si="7" ref="I29:I38">$G29*H29/100</f>
        <v>0</v>
      </c>
      <c r="J29" s="364"/>
      <c r="K29" s="735">
        <f aca="true" t="shared" si="8" ref="K29:K38">$G29*J29/100</f>
        <v>0</v>
      </c>
      <c r="L29" s="364"/>
      <c r="M29" s="735">
        <f aca="true" t="shared" si="9" ref="M29:M38">$G29*L29/100</f>
        <v>0</v>
      </c>
      <c r="N29" s="364"/>
      <c r="O29" s="735">
        <f aca="true" t="shared" si="10" ref="O29:O38">$G29*N29/100</f>
        <v>0</v>
      </c>
      <c r="P29" s="364"/>
      <c r="Q29" s="735">
        <f aca="true" t="shared" si="11" ref="Q29:Q38">$G29*P29/100</f>
        <v>0</v>
      </c>
      <c r="R29" s="364"/>
      <c r="S29" s="735">
        <f aca="true" t="shared" si="12" ref="S29:S38">$G29*R29/100</f>
        <v>0</v>
      </c>
      <c r="T29" s="364"/>
      <c r="U29" s="735">
        <f aca="true" t="shared" si="13" ref="U29:U38">$G29*T29/100</f>
        <v>0</v>
      </c>
    </row>
    <row r="30" spans="2:21" ht="12">
      <c r="B30" s="929"/>
      <c r="C30" s="931"/>
      <c r="D30" s="931"/>
      <c r="E30" s="927" t="s">
        <v>133</v>
      </c>
      <c r="F30" s="928"/>
      <c r="G30" s="276">
        <v>140</v>
      </c>
      <c r="H30" s="364"/>
      <c r="I30" s="735">
        <f t="shared" si="7"/>
        <v>0</v>
      </c>
      <c r="J30" s="364"/>
      <c r="K30" s="735">
        <f t="shared" si="8"/>
        <v>0</v>
      </c>
      <c r="L30" s="364"/>
      <c r="M30" s="735">
        <f t="shared" si="9"/>
        <v>0</v>
      </c>
      <c r="N30" s="364"/>
      <c r="O30" s="735">
        <f t="shared" si="10"/>
        <v>0</v>
      </c>
      <c r="P30" s="364"/>
      <c r="Q30" s="735">
        <f t="shared" si="11"/>
        <v>0</v>
      </c>
      <c r="R30" s="364"/>
      <c r="S30" s="735">
        <f t="shared" si="12"/>
        <v>0</v>
      </c>
      <c r="T30" s="364"/>
      <c r="U30" s="735">
        <f t="shared" si="13"/>
        <v>0</v>
      </c>
    </row>
    <row r="31" spans="2:21" ht="12">
      <c r="B31" s="929"/>
      <c r="C31" s="931"/>
      <c r="D31" s="931"/>
      <c r="E31" s="927" t="s">
        <v>134</v>
      </c>
      <c r="F31" s="928"/>
      <c r="G31" s="276">
        <v>120</v>
      </c>
      <c r="H31" s="364"/>
      <c r="I31" s="735">
        <f t="shared" si="7"/>
        <v>0</v>
      </c>
      <c r="J31" s="364"/>
      <c r="K31" s="735">
        <f t="shared" si="8"/>
        <v>0</v>
      </c>
      <c r="L31" s="364"/>
      <c r="M31" s="735">
        <f t="shared" si="9"/>
        <v>0</v>
      </c>
      <c r="N31" s="364"/>
      <c r="O31" s="735">
        <f t="shared" si="10"/>
        <v>0</v>
      </c>
      <c r="P31" s="364"/>
      <c r="Q31" s="735">
        <f t="shared" si="11"/>
        <v>0</v>
      </c>
      <c r="R31" s="364"/>
      <c r="S31" s="735">
        <f t="shared" si="12"/>
        <v>0</v>
      </c>
      <c r="T31" s="364"/>
      <c r="U31" s="735">
        <f t="shared" si="13"/>
        <v>0</v>
      </c>
    </row>
    <row r="32" spans="2:21" ht="24" customHeight="1">
      <c r="B32" s="929"/>
      <c r="C32" s="931"/>
      <c r="D32" s="931">
        <v>2</v>
      </c>
      <c r="E32" s="927" t="s">
        <v>124</v>
      </c>
      <c r="F32" s="928"/>
      <c r="G32" s="276">
        <v>180</v>
      </c>
      <c r="H32" s="364"/>
      <c r="I32" s="735">
        <f t="shared" si="7"/>
        <v>0</v>
      </c>
      <c r="J32" s="364"/>
      <c r="K32" s="735">
        <f t="shared" si="8"/>
        <v>0</v>
      </c>
      <c r="L32" s="364"/>
      <c r="M32" s="735">
        <f t="shared" si="9"/>
        <v>0</v>
      </c>
      <c r="N32" s="364"/>
      <c r="O32" s="735">
        <f t="shared" si="10"/>
        <v>0</v>
      </c>
      <c r="P32" s="364"/>
      <c r="Q32" s="735">
        <f t="shared" si="11"/>
        <v>0</v>
      </c>
      <c r="R32" s="364"/>
      <c r="S32" s="735">
        <f t="shared" si="12"/>
        <v>0</v>
      </c>
      <c r="T32" s="364"/>
      <c r="U32" s="735">
        <f t="shared" si="13"/>
        <v>0</v>
      </c>
    </row>
    <row r="33" spans="2:21" ht="12">
      <c r="B33" s="929"/>
      <c r="C33" s="931"/>
      <c r="D33" s="931"/>
      <c r="E33" s="927" t="s">
        <v>134</v>
      </c>
      <c r="F33" s="928"/>
      <c r="G33" s="276">
        <v>150</v>
      </c>
      <c r="H33" s="364"/>
      <c r="I33" s="735">
        <f t="shared" si="7"/>
        <v>0</v>
      </c>
      <c r="J33" s="364"/>
      <c r="K33" s="735">
        <f t="shared" si="8"/>
        <v>0</v>
      </c>
      <c r="L33" s="364"/>
      <c r="M33" s="735">
        <f t="shared" si="9"/>
        <v>0</v>
      </c>
      <c r="N33" s="364"/>
      <c r="O33" s="735">
        <f t="shared" si="10"/>
        <v>0</v>
      </c>
      <c r="P33" s="364"/>
      <c r="Q33" s="735">
        <f t="shared" si="11"/>
        <v>0</v>
      </c>
      <c r="R33" s="364"/>
      <c r="S33" s="735">
        <f t="shared" si="12"/>
        <v>0</v>
      </c>
      <c r="T33" s="364"/>
      <c r="U33" s="735">
        <f t="shared" si="13"/>
        <v>0</v>
      </c>
    </row>
    <row r="34" spans="2:21" ht="12">
      <c r="B34" s="929"/>
      <c r="C34" s="931" t="s">
        <v>92</v>
      </c>
      <c r="D34" s="931" t="s">
        <v>28</v>
      </c>
      <c r="E34" s="927" t="s">
        <v>135</v>
      </c>
      <c r="F34" s="928"/>
      <c r="G34" s="276">
        <v>160</v>
      </c>
      <c r="H34" s="364"/>
      <c r="I34" s="735">
        <f t="shared" si="7"/>
        <v>0</v>
      </c>
      <c r="J34" s="364"/>
      <c r="K34" s="735">
        <f t="shared" si="8"/>
        <v>0</v>
      </c>
      <c r="L34" s="364"/>
      <c r="M34" s="735">
        <f t="shared" si="9"/>
        <v>0</v>
      </c>
      <c r="N34" s="364"/>
      <c r="O34" s="735">
        <f t="shared" si="10"/>
        <v>0</v>
      </c>
      <c r="P34" s="364"/>
      <c r="Q34" s="735">
        <f t="shared" si="11"/>
        <v>0</v>
      </c>
      <c r="R34" s="364"/>
      <c r="S34" s="735">
        <f t="shared" si="12"/>
        <v>0</v>
      </c>
      <c r="T34" s="364"/>
      <c r="U34" s="735">
        <f t="shared" si="13"/>
        <v>0</v>
      </c>
    </row>
    <row r="35" spans="2:21" ht="12">
      <c r="B35" s="929"/>
      <c r="C35" s="931"/>
      <c r="D35" s="931"/>
      <c r="E35" s="927" t="s">
        <v>136</v>
      </c>
      <c r="F35" s="928"/>
      <c r="G35" s="276">
        <v>140</v>
      </c>
      <c r="H35" s="364"/>
      <c r="I35" s="735">
        <f t="shared" si="7"/>
        <v>0</v>
      </c>
      <c r="J35" s="364"/>
      <c r="K35" s="735">
        <f t="shared" si="8"/>
        <v>0</v>
      </c>
      <c r="L35" s="364"/>
      <c r="M35" s="735">
        <f t="shared" si="9"/>
        <v>0</v>
      </c>
      <c r="N35" s="364">
        <f>L35</f>
        <v>0</v>
      </c>
      <c r="O35" s="735">
        <f t="shared" si="10"/>
        <v>0</v>
      </c>
      <c r="P35" s="364">
        <f>N35</f>
        <v>0</v>
      </c>
      <c r="Q35" s="735">
        <f t="shared" si="11"/>
        <v>0</v>
      </c>
      <c r="R35" s="364">
        <f>P35</f>
        <v>0</v>
      </c>
      <c r="S35" s="735">
        <f t="shared" si="12"/>
        <v>0</v>
      </c>
      <c r="T35" s="364">
        <f>R35</f>
        <v>0</v>
      </c>
      <c r="U35" s="735">
        <f t="shared" si="13"/>
        <v>0</v>
      </c>
    </row>
    <row r="36" spans="2:21" ht="12">
      <c r="B36" s="929"/>
      <c r="C36" s="931"/>
      <c r="D36" s="931"/>
      <c r="E36" s="927" t="s">
        <v>137</v>
      </c>
      <c r="F36" s="928"/>
      <c r="G36" s="276">
        <v>110</v>
      </c>
      <c r="H36" s="364"/>
      <c r="I36" s="735">
        <f t="shared" si="7"/>
        <v>0</v>
      </c>
      <c r="J36" s="364"/>
      <c r="K36" s="735">
        <f t="shared" si="8"/>
        <v>0</v>
      </c>
      <c r="L36" s="364"/>
      <c r="M36" s="735">
        <f t="shared" si="9"/>
        <v>0</v>
      </c>
      <c r="N36" s="364"/>
      <c r="O36" s="735">
        <f t="shared" si="10"/>
        <v>0</v>
      </c>
      <c r="P36" s="364"/>
      <c r="Q36" s="735">
        <f t="shared" si="11"/>
        <v>0</v>
      </c>
      <c r="R36" s="364"/>
      <c r="S36" s="735">
        <f t="shared" si="12"/>
        <v>0</v>
      </c>
      <c r="T36" s="364"/>
      <c r="U36" s="735">
        <f t="shared" si="13"/>
        <v>0</v>
      </c>
    </row>
    <row r="37" spans="2:21" ht="12">
      <c r="B37" s="929" t="s">
        <v>171</v>
      </c>
      <c r="C37" s="804" t="s">
        <v>98</v>
      </c>
      <c r="D37" s="804" t="s">
        <v>28</v>
      </c>
      <c r="E37" s="927" t="s">
        <v>138</v>
      </c>
      <c r="F37" s="928"/>
      <c r="G37" s="276">
        <v>470</v>
      </c>
      <c r="H37" s="364"/>
      <c r="I37" s="735">
        <f t="shared" si="7"/>
        <v>0</v>
      </c>
      <c r="J37" s="364"/>
      <c r="K37" s="735">
        <f t="shared" si="8"/>
        <v>0</v>
      </c>
      <c r="L37" s="364"/>
      <c r="M37" s="735">
        <f t="shared" si="9"/>
        <v>0</v>
      </c>
      <c r="N37" s="364"/>
      <c r="O37" s="735">
        <f t="shared" si="10"/>
        <v>0</v>
      </c>
      <c r="P37" s="364"/>
      <c r="Q37" s="735">
        <f t="shared" si="11"/>
        <v>0</v>
      </c>
      <c r="R37" s="364"/>
      <c r="S37" s="735">
        <f t="shared" si="12"/>
        <v>0</v>
      </c>
      <c r="T37" s="364"/>
      <c r="U37" s="735">
        <f t="shared" si="13"/>
        <v>0</v>
      </c>
    </row>
    <row r="38" spans="2:21" ht="12">
      <c r="B38" s="930"/>
      <c r="C38" s="809" t="s">
        <v>99</v>
      </c>
      <c r="D38" s="809" t="s">
        <v>28</v>
      </c>
      <c r="E38" s="927" t="s">
        <v>139</v>
      </c>
      <c r="F38" s="928"/>
      <c r="G38" s="278">
        <v>350</v>
      </c>
      <c r="H38" s="364"/>
      <c r="I38" s="735">
        <f t="shared" si="7"/>
        <v>0</v>
      </c>
      <c r="J38" s="364"/>
      <c r="K38" s="735">
        <f t="shared" si="8"/>
        <v>0</v>
      </c>
      <c r="L38" s="364"/>
      <c r="M38" s="735">
        <f t="shared" si="9"/>
        <v>0</v>
      </c>
      <c r="N38" s="364">
        <f>L38</f>
        <v>0</v>
      </c>
      <c r="O38" s="735">
        <f t="shared" si="10"/>
        <v>0</v>
      </c>
      <c r="P38" s="364">
        <f>N38</f>
        <v>0</v>
      </c>
      <c r="Q38" s="735">
        <f t="shared" si="11"/>
        <v>0</v>
      </c>
      <c r="R38" s="364">
        <f>P38</f>
        <v>0</v>
      </c>
      <c r="S38" s="735">
        <f t="shared" si="12"/>
        <v>0</v>
      </c>
      <c r="T38" s="364">
        <f>R38</f>
        <v>0</v>
      </c>
      <c r="U38" s="735">
        <f t="shared" si="13"/>
        <v>0</v>
      </c>
    </row>
    <row r="39" spans="2:21" ht="12">
      <c r="B39" s="805" t="s">
        <v>546</v>
      </c>
      <c r="C39" s="806"/>
      <c r="D39" s="806"/>
      <c r="E39" s="807"/>
      <c r="F39" s="807"/>
      <c r="G39" s="806"/>
      <c r="H39" s="739"/>
      <c r="I39" s="740">
        <f>SUM(I29:I33)+I37</f>
        <v>0</v>
      </c>
      <c r="J39" s="739"/>
      <c r="K39" s="740">
        <f>SUM(K29:K33)+K37</f>
        <v>0</v>
      </c>
      <c r="L39" s="739"/>
      <c r="M39" s="740">
        <f>SUM(M29:M33)+M37</f>
        <v>0</v>
      </c>
      <c r="N39" s="739"/>
      <c r="O39" s="740">
        <f>SUM(O29:O33)+O37</f>
        <v>0</v>
      </c>
      <c r="P39" s="739"/>
      <c r="Q39" s="740">
        <f>SUM(Q29:Q33)+Q37</f>
        <v>0</v>
      </c>
      <c r="R39" s="739"/>
      <c r="S39" s="740">
        <f>SUM(S29:S33)+S37</f>
        <v>0</v>
      </c>
      <c r="T39" s="739"/>
      <c r="U39" s="740">
        <f>SUM(U29:U33)+U37</f>
        <v>0</v>
      </c>
    </row>
    <row r="40" spans="2:21" ht="12">
      <c r="B40" s="805" t="s">
        <v>547</v>
      </c>
      <c r="C40" s="806"/>
      <c r="D40" s="806"/>
      <c r="E40" s="807"/>
      <c r="F40" s="807"/>
      <c r="G40" s="806"/>
      <c r="H40" s="739"/>
      <c r="I40" s="740">
        <f>SUM(I34:I36)+I38</f>
        <v>0</v>
      </c>
      <c r="J40" s="739"/>
      <c r="K40" s="740">
        <f>SUM(K34:K36)+K38</f>
        <v>0</v>
      </c>
      <c r="L40" s="739"/>
      <c r="M40" s="740">
        <f>SUM(M34:M36)+M38</f>
        <v>0</v>
      </c>
      <c r="N40" s="739"/>
      <c r="O40" s="740">
        <f>SUM(O34:O36)+O38</f>
        <v>0</v>
      </c>
      <c r="P40" s="739"/>
      <c r="Q40" s="740">
        <f>SUM(Q34:Q36)+Q38</f>
        <v>0</v>
      </c>
      <c r="R40" s="739"/>
      <c r="S40" s="740">
        <f>SUM(S34:S36)+S38</f>
        <v>0</v>
      </c>
      <c r="T40" s="739"/>
      <c r="U40" s="740">
        <f>SUM(U34:U36)+U38</f>
        <v>0</v>
      </c>
    </row>
    <row r="41" spans="2:21" ht="12">
      <c r="B41" s="929" t="s">
        <v>170</v>
      </c>
      <c r="C41" s="931" t="s">
        <v>100</v>
      </c>
      <c r="D41" s="931" t="s">
        <v>28</v>
      </c>
      <c r="E41" s="927" t="s">
        <v>141</v>
      </c>
      <c r="F41" s="928"/>
      <c r="G41" s="279">
        <v>260</v>
      </c>
      <c r="H41" s="364"/>
      <c r="I41" s="735">
        <f>$G41*H41/100</f>
        <v>0</v>
      </c>
      <c r="J41" s="364"/>
      <c r="K41" s="735">
        <f>$G41*J41/100</f>
        <v>0</v>
      </c>
      <c r="L41" s="364"/>
      <c r="M41" s="735">
        <f>$G41*L41/100</f>
        <v>0</v>
      </c>
      <c r="N41" s="364">
        <f>L41</f>
        <v>0</v>
      </c>
      <c r="O41" s="735">
        <f>$G41*N41/100</f>
        <v>0</v>
      </c>
      <c r="P41" s="364">
        <f>N41</f>
        <v>0</v>
      </c>
      <c r="Q41" s="735">
        <f>$G41*P41/100</f>
        <v>0</v>
      </c>
      <c r="R41" s="364">
        <f>P41</f>
        <v>0</v>
      </c>
      <c r="S41" s="735">
        <f>$G41*R41/100</f>
        <v>0</v>
      </c>
      <c r="T41" s="364">
        <f>R41</f>
        <v>0</v>
      </c>
      <c r="U41" s="735">
        <f>$G41*T41/100</f>
        <v>0</v>
      </c>
    </row>
    <row r="42" spans="2:21" ht="24" customHeight="1">
      <c r="B42" s="929"/>
      <c r="C42" s="931"/>
      <c r="D42" s="931"/>
      <c r="E42" s="927" t="s">
        <v>142</v>
      </c>
      <c r="F42" s="928"/>
      <c r="G42" s="279">
        <v>220</v>
      </c>
      <c r="H42" s="364"/>
      <c r="I42" s="735">
        <f>$G42*H42/100</f>
        <v>0</v>
      </c>
      <c r="J42" s="364"/>
      <c r="K42" s="735">
        <f>$G42*J42/100</f>
        <v>0</v>
      </c>
      <c r="L42" s="364"/>
      <c r="M42" s="735">
        <f>$G42*L42/100</f>
        <v>0</v>
      </c>
      <c r="N42" s="364">
        <f>L42</f>
        <v>0</v>
      </c>
      <c r="O42" s="735">
        <f>$G42*N42/100</f>
        <v>0</v>
      </c>
      <c r="P42" s="364">
        <f>N42</f>
        <v>0</v>
      </c>
      <c r="Q42" s="735">
        <f>$G42*P42/100</f>
        <v>0</v>
      </c>
      <c r="R42" s="364">
        <f>P42</f>
        <v>0</v>
      </c>
      <c r="S42" s="735">
        <f>$G42*R42/100</f>
        <v>0</v>
      </c>
      <c r="T42" s="364">
        <f>R42</f>
        <v>0</v>
      </c>
      <c r="U42" s="735">
        <f>$G42*T42/100</f>
        <v>0</v>
      </c>
    </row>
    <row r="43" spans="2:21" ht="24.75" customHeight="1">
      <c r="B43" s="929"/>
      <c r="C43" s="931"/>
      <c r="D43" s="931"/>
      <c r="E43" s="927" t="s">
        <v>143</v>
      </c>
      <c r="F43" s="928"/>
      <c r="G43" s="279">
        <v>150</v>
      </c>
      <c r="H43" s="364"/>
      <c r="I43" s="735">
        <f>$G43*H43/100</f>
        <v>0</v>
      </c>
      <c r="J43" s="364"/>
      <c r="K43" s="735">
        <f>$G43*J43/100</f>
        <v>0</v>
      </c>
      <c r="L43" s="364"/>
      <c r="M43" s="735">
        <f>$G43*L43/100</f>
        <v>0</v>
      </c>
      <c r="N43" s="364"/>
      <c r="O43" s="735">
        <f>$G43*N43/100</f>
        <v>0</v>
      </c>
      <c r="P43" s="364"/>
      <c r="Q43" s="735">
        <f>$G43*P43/100</f>
        <v>0</v>
      </c>
      <c r="R43" s="364"/>
      <c r="S43" s="735">
        <f>$G43*R43/100</f>
        <v>0</v>
      </c>
      <c r="T43" s="364"/>
      <c r="U43" s="735">
        <f>$G43*T43/100</f>
        <v>0</v>
      </c>
    </row>
    <row r="44" spans="2:21" ht="12">
      <c r="B44" s="803" t="s">
        <v>171</v>
      </c>
      <c r="C44" s="804" t="s">
        <v>55</v>
      </c>
      <c r="D44" s="804" t="s">
        <v>28</v>
      </c>
      <c r="E44" s="927" t="s">
        <v>140</v>
      </c>
      <c r="F44" s="928"/>
      <c r="G44" s="279">
        <v>270</v>
      </c>
      <c r="H44" s="364"/>
      <c r="I44" s="735">
        <f>$G44*H44/100</f>
        <v>0</v>
      </c>
      <c r="J44" s="364"/>
      <c r="K44" s="735">
        <f>$G44*J44/100</f>
        <v>0</v>
      </c>
      <c r="L44" s="364"/>
      <c r="M44" s="735">
        <f>$G44*L44/100</f>
        <v>0</v>
      </c>
      <c r="N44" s="364">
        <f>L44</f>
        <v>0</v>
      </c>
      <c r="O44" s="735">
        <f>$G44*N44/100</f>
        <v>0</v>
      </c>
      <c r="P44" s="364">
        <f>N44</f>
        <v>0</v>
      </c>
      <c r="Q44" s="735">
        <f>$G44*P44/100</f>
        <v>0</v>
      </c>
      <c r="R44" s="364">
        <f>P44</f>
        <v>0</v>
      </c>
      <c r="S44" s="735">
        <f>$G44*R44/100</f>
        <v>0</v>
      </c>
      <c r="T44" s="364">
        <f>R44</f>
        <v>0</v>
      </c>
      <c r="U44" s="735">
        <f>$G44*T44/100</f>
        <v>0</v>
      </c>
    </row>
    <row r="45" spans="2:21" ht="12.75" thickBot="1">
      <c r="B45" s="810" t="s">
        <v>548</v>
      </c>
      <c r="C45" s="811"/>
      <c r="D45" s="811"/>
      <c r="E45" s="812"/>
      <c r="F45" s="813" t="s">
        <v>165</v>
      </c>
      <c r="G45" s="811"/>
      <c r="H45" s="750"/>
      <c r="I45" s="814">
        <f>SUM(I41:I44)</f>
        <v>0</v>
      </c>
      <c r="J45" s="752"/>
      <c r="K45" s="814">
        <f>SUM(K41:K44)</f>
        <v>0</v>
      </c>
      <c r="L45" s="752"/>
      <c r="M45" s="814">
        <f>SUM(M41:M44)</f>
        <v>0</v>
      </c>
      <c r="N45" s="752"/>
      <c r="O45" s="814">
        <f>SUM(O41:O44)</f>
        <v>0</v>
      </c>
      <c r="P45" s="752"/>
      <c r="Q45" s="814">
        <f>SUM(Q41:Q44)</f>
        <v>0</v>
      </c>
      <c r="R45" s="752"/>
      <c r="S45" s="814">
        <f>SUM(S41:S44)</f>
        <v>0</v>
      </c>
      <c r="T45" s="752"/>
      <c r="U45" s="814">
        <f>SUM(U41:U44)</f>
        <v>0</v>
      </c>
    </row>
    <row r="46" spans="2:21" ht="12.75">
      <c r="B46" s="601" t="str">
        <f>3!B24</f>
        <v>Руководитель</v>
      </c>
      <c r="C46" s="362"/>
      <c r="D46" s="362"/>
      <c r="E46" s="362"/>
      <c r="F46" s="362"/>
      <c r="G46" s="362"/>
      <c r="H46" s="362"/>
      <c r="I46" s="362"/>
      <c r="J46" s="362"/>
      <c r="K46" s="362"/>
      <c r="L46" s="362"/>
      <c r="M46" s="362"/>
      <c r="N46" s="362"/>
      <c r="O46" s="362"/>
      <c r="P46" s="362"/>
      <c r="Q46" s="362"/>
      <c r="R46" s="362"/>
      <c r="S46" s="362"/>
      <c r="T46" s="362"/>
      <c r="U46" s="362"/>
    </row>
    <row r="47" spans="2:21" s="155" customFormat="1" ht="15.75">
      <c r="B47" s="601">
        <f>3!B25</f>
        <v>0</v>
      </c>
      <c r="C47" s="780"/>
      <c r="D47" s="780"/>
      <c r="E47" s="781"/>
      <c r="F47" s="782"/>
      <c r="G47" s="782"/>
      <c r="H47" s="782"/>
      <c r="I47" s="782"/>
      <c r="J47" s="782"/>
      <c r="K47" s="782"/>
      <c r="L47" s="782"/>
      <c r="M47" s="782"/>
      <c r="N47" s="782"/>
      <c r="O47" s="782"/>
      <c r="P47" s="783">
        <f>3!U25</f>
        <v>0</v>
      </c>
      <c r="Q47" s="782"/>
      <c r="R47" s="784"/>
      <c r="S47" s="785"/>
      <c r="T47" s="784"/>
      <c r="U47" s="783">
        <f>3!U25</f>
        <v>0</v>
      </c>
    </row>
    <row r="48" spans="2:21" s="153" customFormat="1" ht="5.25">
      <c r="B48" s="345"/>
      <c r="C48" s="346"/>
      <c r="D48" s="346"/>
      <c r="E48" s="347"/>
      <c r="F48" s="348"/>
      <c r="G48" s="348"/>
      <c r="H48" s="348"/>
      <c r="I48" s="348"/>
      <c r="J48" s="348"/>
      <c r="K48" s="348"/>
      <c r="L48" s="348"/>
      <c r="M48" s="348"/>
      <c r="N48" s="348"/>
      <c r="O48" s="348"/>
      <c r="P48" s="348"/>
      <c r="Q48" s="348"/>
      <c r="R48" s="348"/>
      <c r="S48" s="348"/>
      <c r="T48" s="348"/>
      <c r="U48" s="348"/>
    </row>
    <row r="49" spans="2:21" s="155" customFormat="1" ht="15.75">
      <c r="B49" s="443" t="s">
        <v>561</v>
      </c>
      <c r="C49" s="359"/>
      <c r="D49" s="359"/>
      <c r="E49" s="360"/>
      <c r="F49" s="361"/>
      <c r="G49" s="361"/>
      <c r="H49" s="361"/>
      <c r="I49" s="361"/>
      <c r="J49" s="361"/>
      <c r="K49" s="361"/>
      <c r="L49" s="361"/>
      <c r="M49" s="361"/>
      <c r="N49" s="361"/>
      <c r="O49" s="361"/>
      <c r="P49" s="361"/>
      <c r="Q49" s="361"/>
      <c r="R49" s="361"/>
      <c r="S49" s="361"/>
      <c r="T49" s="361"/>
      <c r="U49" s="361"/>
    </row>
    <row r="50" spans="2:21" s="155" customFormat="1" ht="15.75">
      <c r="B50" s="359"/>
      <c r="C50" s="359"/>
      <c r="D50" s="359"/>
      <c r="E50" s="360"/>
      <c r="F50" s="361"/>
      <c r="G50" s="361"/>
      <c r="H50" s="361"/>
      <c r="I50" s="361"/>
      <c r="J50" s="361"/>
      <c r="K50" s="361"/>
      <c r="L50" s="361"/>
      <c r="M50" s="361"/>
      <c r="N50" s="361"/>
      <c r="O50" s="361"/>
      <c r="P50" s="361"/>
      <c r="Q50" s="361"/>
      <c r="R50" s="361"/>
      <c r="S50" s="361"/>
      <c r="T50" s="361"/>
      <c r="U50" s="361"/>
    </row>
    <row r="51" spans="2:21" ht="12">
      <c r="B51" s="699"/>
      <c r="C51" s="699"/>
      <c r="D51" s="699"/>
      <c r="E51" s="699"/>
      <c r="F51" s="699"/>
      <c r="G51" s="699"/>
      <c r="H51" s="699"/>
      <c r="I51" s="699"/>
      <c r="J51" s="699"/>
      <c r="K51" s="699"/>
      <c r="L51" s="699"/>
      <c r="M51" s="699"/>
      <c r="N51" s="699"/>
      <c r="O51" s="699"/>
      <c r="P51" s="699"/>
      <c r="Q51" s="699"/>
      <c r="R51" s="699"/>
      <c r="S51" s="699"/>
      <c r="T51" s="699"/>
      <c r="U51" s="699"/>
    </row>
  </sheetData>
  <sheetProtection password="CA0A" sheet="1" formatCells="0" formatColumns="0" formatRows="0"/>
  <protectedRanges>
    <protectedRange sqref="N8:N27 N29:N38 G8:H27 G41:H44 L8:L27 L29:L38 L41:L44 N41:N44 J8:J27 J29:J38 J41:J44 P8:P27 P29:P38 P41:P44 R8:R27 R29:R38 R41:R44 T8:T27 T29:T38 T41:T44 G29:H38" name="Диапазон1_1"/>
  </protectedRanges>
  <mergeCells count="69">
    <mergeCell ref="B26:B27"/>
    <mergeCell ref="P4:Q4"/>
    <mergeCell ref="B5:B6"/>
    <mergeCell ref="C5:C6"/>
    <mergeCell ref="D5:D6"/>
    <mergeCell ref="E5:F6"/>
    <mergeCell ref="H4:I4"/>
    <mergeCell ref="J4:K4"/>
    <mergeCell ref="L4:M4"/>
    <mergeCell ref="N4:O4"/>
    <mergeCell ref="B8:B25"/>
    <mergeCell ref="E8:F8"/>
    <mergeCell ref="E9:F9"/>
    <mergeCell ref="C10:C11"/>
    <mergeCell ref="D10:D11"/>
    <mergeCell ref="E10:F10"/>
    <mergeCell ref="E11:F11"/>
    <mergeCell ref="C12:C15"/>
    <mergeCell ref="D12:D13"/>
    <mergeCell ref="E12:F12"/>
    <mergeCell ref="E7:F7"/>
    <mergeCell ref="C16:C20"/>
    <mergeCell ref="D16:D18"/>
    <mergeCell ref="E16:F16"/>
    <mergeCell ref="E17:F17"/>
    <mergeCell ref="E18:F18"/>
    <mergeCell ref="E13:F13"/>
    <mergeCell ref="D14:D15"/>
    <mergeCell ref="E14:F14"/>
    <mergeCell ref="E15:F15"/>
    <mergeCell ref="D19:D20"/>
    <mergeCell ref="E19:F19"/>
    <mergeCell ref="E20:F20"/>
    <mergeCell ref="C21:C25"/>
    <mergeCell ref="D21:D23"/>
    <mergeCell ref="E21:F21"/>
    <mergeCell ref="E22:F22"/>
    <mergeCell ref="E23:F23"/>
    <mergeCell ref="D24:D25"/>
    <mergeCell ref="E24:F24"/>
    <mergeCell ref="B29:B36"/>
    <mergeCell ref="C29:C33"/>
    <mergeCell ref="D29:D31"/>
    <mergeCell ref="E29:F29"/>
    <mergeCell ref="E30:F30"/>
    <mergeCell ref="E31:F31"/>
    <mergeCell ref="D32:D33"/>
    <mergeCell ref="C34:C36"/>
    <mergeCell ref="D34:D36"/>
    <mergeCell ref="E43:F43"/>
    <mergeCell ref="E32:F32"/>
    <mergeCell ref="E33:F33"/>
    <mergeCell ref="E25:F25"/>
    <mergeCell ref="E26:F26"/>
    <mergeCell ref="E27:F27"/>
    <mergeCell ref="E34:F34"/>
    <mergeCell ref="E35:F35"/>
    <mergeCell ref="E36:F36"/>
    <mergeCell ref="E42:F42"/>
    <mergeCell ref="R4:S4"/>
    <mergeCell ref="T4:U4"/>
    <mergeCell ref="E44:F44"/>
    <mergeCell ref="B37:B38"/>
    <mergeCell ref="E37:F37"/>
    <mergeCell ref="E38:F38"/>
    <mergeCell ref="B41:B43"/>
    <mergeCell ref="C41:C43"/>
    <mergeCell ref="D41:D43"/>
    <mergeCell ref="E41:F41"/>
  </mergeCells>
  <printOptions horizontalCentered="1"/>
  <pageMargins left="0.5905511811023623" right="0" top="0.4724409448818898" bottom="0.35433070866141736" header="0.31496062992125984" footer="0.15748031496062992"/>
  <pageSetup blackAndWhite="1" horizontalDpi="600" verticalDpi="600" orientation="portrait" paperSize="9" r:id="rId1"/>
  <headerFooter alignWithMargins="0">
    <oddHeader>&amp;C&amp;8&amp;P</oddHeader>
    <oddFooter>&amp;L&amp;8&amp;F   &amp;A</oddFooter>
  </headerFooter>
  <colBreaks count="1" manualBreakCount="1">
    <brk id="17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47">
    <tabColor indexed="11"/>
    <outlinePr summaryRight="0"/>
  </sheetPr>
  <dimension ref="A1:V62"/>
  <sheetViews>
    <sheetView zoomScalePageLayoutView="0" workbookViewId="0" topLeftCell="A1">
      <pane ySplit="11" topLeftCell="A39" activePane="bottomLeft" state="frozen"/>
      <selection pane="topLeft" activeCell="B3" sqref="B3"/>
      <selection pane="bottomLeft" activeCell="AE41" sqref="AE41"/>
    </sheetView>
  </sheetViews>
  <sheetFormatPr defaultColWidth="9.140625" defaultRowHeight="11.25" outlineLevelRow="1" outlineLevelCol="1"/>
  <cols>
    <col min="1" max="1" width="0.9921875" style="699" customWidth="1"/>
    <col min="2" max="2" width="6.00390625" style="709" customWidth="1"/>
    <col min="3" max="3" width="9.00390625" style="709" customWidth="1"/>
    <col min="4" max="4" width="6.7109375" style="709" customWidth="1"/>
    <col min="5" max="5" width="8.421875" style="709" customWidth="1"/>
    <col min="6" max="6" width="6.57421875" style="709" customWidth="1"/>
    <col min="7" max="7" width="8.28125" style="709" customWidth="1"/>
    <col min="8" max="17" width="6.28125" style="709" customWidth="1"/>
    <col min="18" max="21" width="6.28125" style="709" customWidth="1" outlineLevel="1"/>
    <col min="22" max="22" width="0.9921875" style="699" customWidth="1"/>
    <col min="23" max="16384" width="9.140625" style="709" customWidth="1"/>
  </cols>
  <sheetData>
    <row r="1" spans="2:21" s="699" customFormat="1" ht="12.75">
      <c r="B1" s="700" t="s">
        <v>588</v>
      </c>
      <c r="C1" s="701"/>
      <c r="D1" s="701"/>
      <c r="E1" s="701"/>
      <c r="F1" s="701"/>
      <c r="G1" s="702"/>
      <c r="H1" s="702"/>
      <c r="I1" s="702"/>
      <c r="J1" s="702"/>
      <c r="K1" s="702"/>
      <c r="L1" s="702"/>
      <c r="M1" s="702"/>
      <c r="N1" s="702"/>
      <c r="O1" s="702"/>
      <c r="P1" s="702"/>
      <c r="Q1" s="702"/>
      <c r="R1" s="702"/>
      <c r="S1" s="702"/>
      <c r="T1" s="702"/>
      <c r="U1" s="702"/>
    </row>
    <row r="2" spans="1:22" s="706" customFormat="1" ht="13.5" thickBot="1">
      <c r="A2" s="703"/>
      <c r="B2" s="704" t="s">
        <v>589</v>
      </c>
      <c r="C2" s="705"/>
      <c r="D2" s="705"/>
      <c r="E2" s="705"/>
      <c r="F2" s="705"/>
      <c r="G2" s="705"/>
      <c r="H2" s="705"/>
      <c r="I2" s="705"/>
      <c r="K2" s="707"/>
      <c r="Q2" s="708" t="s">
        <v>549</v>
      </c>
      <c r="S2" s="708"/>
      <c r="U2" s="708" t="s">
        <v>587</v>
      </c>
      <c r="V2" s="703"/>
    </row>
    <row r="3" spans="2:21" ht="13.5" thickBot="1">
      <c r="B3" s="704">
        <f>3!B3</f>
        <v>0</v>
      </c>
      <c r="H3" s="953" t="str">
        <f>'P2.1'!H4</f>
        <v>Факт за 2014 г.</v>
      </c>
      <c r="I3" s="954"/>
      <c r="J3" s="953" t="str">
        <f>'P2.1'!J4</f>
        <v>План на 2015 г.</v>
      </c>
      <c r="K3" s="954"/>
      <c r="L3" s="953" t="str">
        <f>'P2.1'!L4</f>
        <v>План на 2016 г.</v>
      </c>
      <c r="M3" s="954"/>
      <c r="N3" s="953" t="str">
        <f>'P2.1'!N4</f>
        <v>План на 2017 г.</v>
      </c>
      <c r="O3" s="954"/>
      <c r="P3" s="953" t="str">
        <f>'P2.1'!P4</f>
        <v>План на 2018 г.</v>
      </c>
      <c r="Q3" s="954"/>
      <c r="R3" s="953" t="str">
        <f>'P2.1'!R4</f>
        <v>План на 2019 г.</v>
      </c>
      <c r="S3" s="954"/>
      <c r="T3" s="953" t="str">
        <f>'P2.1'!T4</f>
        <v>План на 2020 г.</v>
      </c>
      <c r="U3" s="954"/>
    </row>
    <row r="4" spans="2:21" ht="90.75" customHeight="1">
      <c r="B4" s="970" t="s">
        <v>41</v>
      </c>
      <c r="C4" s="972" t="s">
        <v>42</v>
      </c>
      <c r="D4" s="973"/>
      <c r="E4" s="976" t="s">
        <v>559</v>
      </c>
      <c r="F4" s="978" t="s">
        <v>550</v>
      </c>
      <c r="G4" s="710" t="s">
        <v>149</v>
      </c>
      <c r="H4" s="711" t="s">
        <v>551</v>
      </c>
      <c r="I4" s="712" t="s">
        <v>540</v>
      </c>
      <c r="J4" s="713" t="s">
        <v>551</v>
      </c>
      <c r="K4" s="712" t="s">
        <v>540</v>
      </c>
      <c r="L4" s="714" t="s">
        <v>551</v>
      </c>
      <c r="M4" s="712" t="s">
        <v>540</v>
      </c>
      <c r="N4" s="714" t="s">
        <v>551</v>
      </c>
      <c r="O4" s="712" t="s">
        <v>540</v>
      </c>
      <c r="P4" s="714" t="s">
        <v>551</v>
      </c>
      <c r="Q4" s="712" t="s">
        <v>540</v>
      </c>
      <c r="R4" s="714" t="s">
        <v>551</v>
      </c>
      <c r="S4" s="712" t="s">
        <v>540</v>
      </c>
      <c r="T4" s="714" t="s">
        <v>551</v>
      </c>
      <c r="U4" s="712" t="s">
        <v>540</v>
      </c>
    </row>
    <row r="5" spans="2:21" ht="12">
      <c r="B5" s="971"/>
      <c r="C5" s="974"/>
      <c r="D5" s="975"/>
      <c r="E5" s="977"/>
      <c r="F5" s="979"/>
      <c r="G5" s="716" t="s">
        <v>44</v>
      </c>
      <c r="H5" s="715" t="s">
        <v>22</v>
      </c>
      <c r="I5" s="717" t="s">
        <v>105</v>
      </c>
      <c r="J5" s="718" t="s">
        <v>22</v>
      </c>
      <c r="K5" s="717" t="s">
        <v>105</v>
      </c>
      <c r="L5" s="719" t="s">
        <v>22</v>
      </c>
      <c r="M5" s="717" t="s">
        <v>105</v>
      </c>
      <c r="N5" s="719" t="s">
        <v>22</v>
      </c>
      <c r="O5" s="717" t="s">
        <v>105</v>
      </c>
      <c r="P5" s="719" t="s">
        <v>22</v>
      </c>
      <c r="Q5" s="717" t="s">
        <v>105</v>
      </c>
      <c r="R5" s="719" t="s">
        <v>22</v>
      </c>
      <c r="S5" s="717" t="s">
        <v>105</v>
      </c>
      <c r="T5" s="719" t="s">
        <v>22</v>
      </c>
      <c r="U5" s="717" t="s">
        <v>105</v>
      </c>
    </row>
    <row r="6" spans="1:21" s="728" customFormat="1" ht="21.75" thickBot="1">
      <c r="A6" s="699"/>
      <c r="B6" s="720">
        <v>1</v>
      </c>
      <c r="C6" s="980">
        <f>+B6+1</f>
        <v>2</v>
      </c>
      <c r="D6" s="981"/>
      <c r="E6" s="721">
        <f>+C6+1</f>
        <v>3</v>
      </c>
      <c r="F6" s="722">
        <f>+E6+1</f>
        <v>4</v>
      </c>
      <c r="G6" s="723">
        <f>+F6+1</f>
        <v>5</v>
      </c>
      <c r="H6" s="724">
        <f>+G6+1</f>
        <v>6</v>
      </c>
      <c r="I6" s="725" t="s">
        <v>144</v>
      </c>
      <c r="J6" s="726">
        <f>H6+2</f>
        <v>8</v>
      </c>
      <c r="K6" s="725" t="s">
        <v>552</v>
      </c>
      <c r="L6" s="727">
        <f>J6+2</f>
        <v>10</v>
      </c>
      <c r="M6" s="725" t="s">
        <v>553</v>
      </c>
      <c r="N6" s="727">
        <f>L6+2</f>
        <v>12</v>
      </c>
      <c r="O6" s="725" t="s">
        <v>554</v>
      </c>
      <c r="P6" s="727">
        <f>N6+2</f>
        <v>14</v>
      </c>
      <c r="Q6" s="725" t="s">
        <v>555</v>
      </c>
      <c r="R6" s="727">
        <f>P6+2</f>
        <v>16</v>
      </c>
      <c r="S6" s="725" t="s">
        <v>555</v>
      </c>
      <c r="T6" s="727">
        <f>R6+2</f>
        <v>18</v>
      </c>
      <c r="U6" s="725" t="s">
        <v>555</v>
      </c>
    </row>
    <row r="7" spans="1:21" s="728" customFormat="1" ht="11.25" hidden="1" outlineLevel="1">
      <c r="A7" s="699"/>
      <c r="B7" s="959">
        <v>1</v>
      </c>
      <c r="C7" s="961" t="s">
        <v>56</v>
      </c>
      <c r="D7" s="962"/>
      <c r="E7" s="969" t="s">
        <v>58</v>
      </c>
      <c r="F7" s="729">
        <v>1150</v>
      </c>
      <c r="G7" s="612">
        <v>1000</v>
      </c>
      <c r="H7" s="364"/>
      <c r="I7" s="731">
        <f aca="true" t="shared" si="0" ref="I7:I46">$G7*H7</f>
        <v>0</v>
      </c>
      <c r="J7" s="364"/>
      <c r="K7" s="731">
        <f aca="true" t="shared" si="1" ref="K7:K46">$G7*J7</f>
        <v>0</v>
      </c>
      <c r="L7" s="364"/>
      <c r="M7" s="731">
        <f aca="true" t="shared" si="2" ref="M7:M46">$G7*L7</f>
        <v>0</v>
      </c>
      <c r="N7" s="364"/>
      <c r="O7" s="731">
        <f aca="true" t="shared" si="3" ref="O7:O46">$G7*N7</f>
        <v>0</v>
      </c>
      <c r="P7" s="364"/>
      <c r="Q7" s="731">
        <f aca="true" t="shared" si="4" ref="Q7:Q46">$G7*P7</f>
        <v>0</v>
      </c>
      <c r="R7" s="364"/>
      <c r="S7" s="731">
        <f aca="true" t="shared" si="5" ref="S7:S46">$G7*R7</f>
        <v>0</v>
      </c>
      <c r="T7" s="364"/>
      <c r="U7" s="731">
        <f aca="true" t="shared" si="6" ref="U7:U46">$G7*T7</f>
        <v>0</v>
      </c>
    </row>
    <row r="8" spans="1:21" s="728" customFormat="1" ht="11.25" hidden="1" outlineLevel="1">
      <c r="A8" s="699"/>
      <c r="B8" s="960"/>
      <c r="C8" s="963"/>
      <c r="D8" s="964"/>
      <c r="E8" s="949"/>
      <c r="F8" s="734">
        <v>750</v>
      </c>
      <c r="G8" s="612">
        <v>600</v>
      </c>
      <c r="H8" s="364"/>
      <c r="I8" s="735">
        <f t="shared" si="0"/>
        <v>0</v>
      </c>
      <c r="J8" s="364"/>
      <c r="K8" s="735">
        <f t="shared" si="1"/>
        <v>0</v>
      </c>
      <c r="L8" s="364"/>
      <c r="M8" s="735">
        <f t="shared" si="2"/>
        <v>0</v>
      </c>
      <c r="N8" s="364"/>
      <c r="O8" s="735">
        <f t="shared" si="3"/>
        <v>0</v>
      </c>
      <c r="P8" s="364"/>
      <c r="Q8" s="735">
        <f t="shared" si="4"/>
        <v>0</v>
      </c>
      <c r="R8" s="364"/>
      <c r="S8" s="735">
        <f t="shared" si="5"/>
        <v>0</v>
      </c>
      <c r="T8" s="364"/>
      <c r="U8" s="735">
        <f t="shared" si="6"/>
        <v>0</v>
      </c>
    </row>
    <row r="9" spans="1:21" s="728" customFormat="1" ht="11.25" hidden="1" outlineLevel="1">
      <c r="A9" s="699"/>
      <c r="B9" s="960"/>
      <c r="C9" s="963"/>
      <c r="D9" s="964"/>
      <c r="E9" s="949"/>
      <c r="F9" s="734" t="s">
        <v>62</v>
      </c>
      <c r="G9" s="612">
        <v>500</v>
      </c>
      <c r="H9" s="364"/>
      <c r="I9" s="735">
        <f t="shared" si="0"/>
        <v>0</v>
      </c>
      <c r="J9" s="364"/>
      <c r="K9" s="735">
        <f t="shared" si="1"/>
        <v>0</v>
      </c>
      <c r="L9" s="364"/>
      <c r="M9" s="735">
        <f t="shared" si="2"/>
        <v>0</v>
      </c>
      <c r="N9" s="364"/>
      <c r="O9" s="735">
        <f t="shared" si="3"/>
        <v>0</v>
      </c>
      <c r="P9" s="364"/>
      <c r="Q9" s="735">
        <f t="shared" si="4"/>
        <v>0</v>
      </c>
      <c r="R9" s="364"/>
      <c r="S9" s="735">
        <f t="shared" si="5"/>
        <v>0</v>
      </c>
      <c r="T9" s="364"/>
      <c r="U9" s="735">
        <f t="shared" si="6"/>
        <v>0</v>
      </c>
    </row>
    <row r="10" spans="1:21" s="728" customFormat="1" ht="11.25" hidden="1" outlineLevel="1">
      <c r="A10" s="699"/>
      <c r="B10" s="960"/>
      <c r="C10" s="963"/>
      <c r="D10" s="964"/>
      <c r="E10" s="949"/>
      <c r="F10" s="734">
        <v>330</v>
      </c>
      <c r="G10" s="612">
        <v>250</v>
      </c>
      <c r="H10" s="364"/>
      <c r="I10" s="735">
        <f t="shared" si="0"/>
        <v>0</v>
      </c>
      <c r="J10" s="364"/>
      <c r="K10" s="735">
        <f t="shared" si="1"/>
        <v>0</v>
      </c>
      <c r="L10" s="364"/>
      <c r="M10" s="735">
        <f t="shared" si="2"/>
        <v>0</v>
      </c>
      <c r="N10" s="364"/>
      <c r="O10" s="735">
        <f t="shared" si="3"/>
        <v>0</v>
      </c>
      <c r="P10" s="364"/>
      <c r="Q10" s="735">
        <f t="shared" si="4"/>
        <v>0</v>
      </c>
      <c r="R10" s="364"/>
      <c r="S10" s="735">
        <f t="shared" si="5"/>
        <v>0</v>
      </c>
      <c r="T10" s="364"/>
      <c r="U10" s="735">
        <f t="shared" si="6"/>
        <v>0</v>
      </c>
    </row>
    <row r="11" spans="1:21" s="728" customFormat="1" ht="11.25" hidden="1" outlineLevel="1">
      <c r="A11" s="699"/>
      <c r="B11" s="960"/>
      <c r="C11" s="963"/>
      <c r="D11" s="964"/>
      <c r="E11" s="949"/>
      <c r="F11" s="734">
        <v>220</v>
      </c>
      <c r="G11" s="612">
        <v>210</v>
      </c>
      <c r="H11" s="364"/>
      <c r="I11" s="735">
        <f t="shared" si="0"/>
        <v>0</v>
      </c>
      <c r="J11" s="364"/>
      <c r="K11" s="735">
        <f t="shared" si="1"/>
        <v>0</v>
      </c>
      <c r="L11" s="364"/>
      <c r="M11" s="735">
        <f t="shared" si="2"/>
        <v>0</v>
      </c>
      <c r="N11" s="364"/>
      <c r="O11" s="735">
        <f t="shared" si="3"/>
        <v>0</v>
      </c>
      <c r="P11" s="364"/>
      <c r="Q11" s="735">
        <f t="shared" si="4"/>
        <v>0</v>
      </c>
      <c r="R11" s="364"/>
      <c r="S11" s="735">
        <f t="shared" si="5"/>
        <v>0</v>
      </c>
      <c r="T11" s="364"/>
      <c r="U11" s="735">
        <f t="shared" si="6"/>
        <v>0</v>
      </c>
    </row>
    <row r="12" spans="1:21" s="728" customFormat="1" ht="11.25" collapsed="1">
      <c r="A12" s="699"/>
      <c r="B12" s="960"/>
      <c r="C12" s="963"/>
      <c r="D12" s="964"/>
      <c r="E12" s="949"/>
      <c r="F12" s="736" t="s">
        <v>63</v>
      </c>
      <c r="G12" s="612">
        <v>105</v>
      </c>
      <c r="H12" s="364"/>
      <c r="I12" s="735">
        <f t="shared" si="0"/>
        <v>0</v>
      </c>
      <c r="J12" s="364"/>
      <c r="K12" s="735">
        <f t="shared" si="1"/>
        <v>0</v>
      </c>
      <c r="L12" s="364"/>
      <c r="M12" s="735">
        <f t="shared" si="2"/>
        <v>0</v>
      </c>
      <c r="N12" s="364"/>
      <c r="O12" s="735">
        <f t="shared" si="3"/>
        <v>0</v>
      </c>
      <c r="P12" s="364"/>
      <c r="Q12" s="735">
        <f t="shared" si="4"/>
        <v>0</v>
      </c>
      <c r="R12" s="364"/>
      <c r="S12" s="735">
        <f t="shared" si="5"/>
        <v>0</v>
      </c>
      <c r="T12" s="364"/>
      <c r="U12" s="735">
        <f t="shared" si="6"/>
        <v>0</v>
      </c>
    </row>
    <row r="13" spans="1:21" s="728" customFormat="1" ht="11.25">
      <c r="A13" s="699"/>
      <c r="B13" s="960"/>
      <c r="C13" s="965"/>
      <c r="D13" s="966"/>
      <c r="E13" s="949"/>
      <c r="F13" s="736">
        <v>35</v>
      </c>
      <c r="G13" s="612">
        <v>75</v>
      </c>
      <c r="H13" s="364"/>
      <c r="I13" s="735">
        <f t="shared" si="0"/>
        <v>0</v>
      </c>
      <c r="J13" s="364"/>
      <c r="K13" s="735">
        <f t="shared" si="1"/>
        <v>0</v>
      </c>
      <c r="L13" s="364"/>
      <c r="M13" s="735">
        <f t="shared" si="2"/>
        <v>0</v>
      </c>
      <c r="N13" s="364"/>
      <c r="O13" s="735">
        <f t="shared" si="3"/>
        <v>0</v>
      </c>
      <c r="P13" s="364"/>
      <c r="Q13" s="735">
        <f t="shared" si="4"/>
        <v>0</v>
      </c>
      <c r="R13" s="364"/>
      <c r="S13" s="735">
        <f t="shared" si="5"/>
        <v>0</v>
      </c>
      <c r="T13" s="364"/>
      <c r="U13" s="735">
        <f t="shared" si="6"/>
        <v>0</v>
      </c>
    </row>
    <row r="14" spans="1:21" s="728" customFormat="1" ht="11.25" hidden="1" outlineLevel="1">
      <c r="A14" s="699"/>
      <c r="B14" s="960">
        <v>2</v>
      </c>
      <c r="C14" s="967" t="s">
        <v>7</v>
      </c>
      <c r="D14" s="968"/>
      <c r="E14" s="949" t="s">
        <v>558</v>
      </c>
      <c r="F14" s="736">
        <v>1150</v>
      </c>
      <c r="G14" s="612">
        <v>60</v>
      </c>
      <c r="H14" s="364"/>
      <c r="I14" s="735">
        <f t="shared" si="0"/>
        <v>0</v>
      </c>
      <c r="J14" s="364"/>
      <c r="K14" s="735">
        <f t="shared" si="1"/>
        <v>0</v>
      </c>
      <c r="L14" s="364"/>
      <c r="M14" s="735">
        <f t="shared" si="2"/>
        <v>0</v>
      </c>
      <c r="N14" s="364"/>
      <c r="O14" s="735">
        <f t="shared" si="3"/>
        <v>0</v>
      </c>
      <c r="P14" s="364"/>
      <c r="Q14" s="735">
        <f t="shared" si="4"/>
        <v>0</v>
      </c>
      <c r="R14" s="364"/>
      <c r="S14" s="735">
        <f t="shared" si="5"/>
        <v>0</v>
      </c>
      <c r="T14" s="364"/>
      <c r="U14" s="735">
        <f t="shared" si="6"/>
        <v>0</v>
      </c>
    </row>
    <row r="15" spans="1:21" s="728" customFormat="1" ht="11.25" hidden="1" outlineLevel="1">
      <c r="A15" s="699"/>
      <c r="B15" s="960"/>
      <c r="C15" s="963"/>
      <c r="D15" s="964"/>
      <c r="E15" s="949"/>
      <c r="F15" s="736">
        <v>750</v>
      </c>
      <c r="G15" s="612">
        <v>43</v>
      </c>
      <c r="H15" s="364"/>
      <c r="I15" s="735">
        <f t="shared" si="0"/>
        <v>0</v>
      </c>
      <c r="J15" s="364"/>
      <c r="K15" s="735">
        <f t="shared" si="1"/>
        <v>0</v>
      </c>
      <c r="L15" s="364"/>
      <c r="M15" s="735">
        <f t="shared" si="2"/>
        <v>0</v>
      </c>
      <c r="N15" s="364"/>
      <c r="O15" s="735">
        <f t="shared" si="3"/>
        <v>0</v>
      </c>
      <c r="P15" s="364"/>
      <c r="Q15" s="735">
        <f t="shared" si="4"/>
        <v>0</v>
      </c>
      <c r="R15" s="364"/>
      <c r="S15" s="735">
        <f t="shared" si="5"/>
        <v>0</v>
      </c>
      <c r="T15" s="364"/>
      <c r="U15" s="735">
        <f t="shared" si="6"/>
        <v>0</v>
      </c>
    </row>
    <row r="16" spans="1:21" s="728" customFormat="1" ht="11.25" hidden="1" outlineLevel="1">
      <c r="A16" s="699"/>
      <c r="B16" s="960"/>
      <c r="C16" s="963"/>
      <c r="D16" s="964"/>
      <c r="E16" s="949"/>
      <c r="F16" s="736" t="s">
        <v>62</v>
      </c>
      <c r="G16" s="612">
        <v>28</v>
      </c>
      <c r="H16" s="364"/>
      <c r="I16" s="735">
        <f t="shared" si="0"/>
        <v>0</v>
      </c>
      <c r="J16" s="364"/>
      <c r="K16" s="735">
        <f t="shared" si="1"/>
        <v>0</v>
      </c>
      <c r="L16" s="364"/>
      <c r="M16" s="735">
        <f t="shared" si="2"/>
        <v>0</v>
      </c>
      <c r="N16" s="364"/>
      <c r="O16" s="735">
        <f t="shared" si="3"/>
        <v>0</v>
      </c>
      <c r="P16" s="364"/>
      <c r="Q16" s="735">
        <f t="shared" si="4"/>
        <v>0</v>
      </c>
      <c r="R16" s="364"/>
      <c r="S16" s="735">
        <f t="shared" si="5"/>
        <v>0</v>
      </c>
      <c r="T16" s="364"/>
      <c r="U16" s="735">
        <f t="shared" si="6"/>
        <v>0</v>
      </c>
    </row>
    <row r="17" spans="1:21" s="728" customFormat="1" ht="11.25" hidden="1" outlineLevel="1">
      <c r="A17" s="699"/>
      <c r="B17" s="960"/>
      <c r="C17" s="963"/>
      <c r="D17" s="964"/>
      <c r="E17" s="949"/>
      <c r="F17" s="736">
        <v>330</v>
      </c>
      <c r="G17" s="612">
        <v>18</v>
      </c>
      <c r="H17" s="364"/>
      <c r="I17" s="735">
        <f t="shared" si="0"/>
        <v>0</v>
      </c>
      <c r="J17" s="364"/>
      <c r="K17" s="735">
        <f t="shared" si="1"/>
        <v>0</v>
      </c>
      <c r="L17" s="364"/>
      <c r="M17" s="735">
        <f t="shared" si="2"/>
        <v>0</v>
      </c>
      <c r="N17" s="364"/>
      <c r="O17" s="735">
        <f t="shared" si="3"/>
        <v>0</v>
      </c>
      <c r="P17" s="364"/>
      <c r="Q17" s="735">
        <f t="shared" si="4"/>
        <v>0</v>
      </c>
      <c r="R17" s="364"/>
      <c r="S17" s="735">
        <f t="shared" si="5"/>
        <v>0</v>
      </c>
      <c r="T17" s="364"/>
      <c r="U17" s="735">
        <f t="shared" si="6"/>
        <v>0</v>
      </c>
    </row>
    <row r="18" spans="1:21" s="728" customFormat="1" ht="18" customHeight="1" collapsed="1">
      <c r="A18" s="699"/>
      <c r="B18" s="960"/>
      <c r="C18" s="963"/>
      <c r="D18" s="964"/>
      <c r="E18" s="949"/>
      <c r="F18" s="736">
        <v>220</v>
      </c>
      <c r="G18" s="612">
        <v>14</v>
      </c>
      <c r="H18" s="364"/>
      <c r="I18" s="735">
        <f t="shared" si="0"/>
        <v>0</v>
      </c>
      <c r="J18" s="364"/>
      <c r="K18" s="735">
        <f t="shared" si="1"/>
        <v>0</v>
      </c>
      <c r="L18" s="364"/>
      <c r="M18" s="735">
        <f t="shared" si="2"/>
        <v>0</v>
      </c>
      <c r="N18" s="364"/>
      <c r="O18" s="735">
        <f t="shared" si="3"/>
        <v>0</v>
      </c>
      <c r="P18" s="364"/>
      <c r="Q18" s="735">
        <f t="shared" si="4"/>
        <v>0</v>
      </c>
      <c r="R18" s="364"/>
      <c r="S18" s="735">
        <f t="shared" si="5"/>
        <v>0</v>
      </c>
      <c r="T18" s="364"/>
      <c r="U18" s="735">
        <f t="shared" si="6"/>
        <v>0</v>
      </c>
    </row>
    <row r="19" spans="1:21" s="728" customFormat="1" ht="18" customHeight="1">
      <c r="A19" s="699"/>
      <c r="B19" s="960"/>
      <c r="C19" s="963"/>
      <c r="D19" s="964"/>
      <c r="E19" s="949"/>
      <c r="F19" s="736" t="s">
        <v>63</v>
      </c>
      <c r="G19" s="612">
        <v>7.8</v>
      </c>
      <c r="H19" s="364"/>
      <c r="I19" s="735">
        <f t="shared" si="0"/>
        <v>0</v>
      </c>
      <c r="J19" s="364"/>
      <c r="K19" s="735">
        <f t="shared" si="1"/>
        <v>0</v>
      </c>
      <c r="L19" s="364"/>
      <c r="M19" s="735">
        <f t="shared" si="2"/>
        <v>0</v>
      </c>
      <c r="N19" s="364"/>
      <c r="O19" s="735">
        <f t="shared" si="3"/>
        <v>0</v>
      </c>
      <c r="P19" s="364"/>
      <c r="Q19" s="735">
        <f t="shared" si="4"/>
        <v>0</v>
      </c>
      <c r="R19" s="364"/>
      <c r="S19" s="735">
        <f t="shared" si="5"/>
        <v>0</v>
      </c>
      <c r="T19" s="364"/>
      <c r="U19" s="735">
        <f t="shared" si="6"/>
        <v>0</v>
      </c>
    </row>
    <row r="20" spans="1:21" s="728" customFormat="1" ht="18" customHeight="1">
      <c r="A20" s="699"/>
      <c r="B20" s="960"/>
      <c r="C20" s="963"/>
      <c r="D20" s="964"/>
      <c r="E20" s="949"/>
      <c r="F20" s="736">
        <v>35</v>
      </c>
      <c r="G20" s="612">
        <v>2.1</v>
      </c>
      <c r="H20" s="364"/>
      <c r="I20" s="735">
        <f t="shared" si="0"/>
        <v>0</v>
      </c>
      <c r="J20" s="364"/>
      <c r="K20" s="735">
        <f t="shared" si="1"/>
        <v>0</v>
      </c>
      <c r="L20" s="364"/>
      <c r="M20" s="735">
        <f t="shared" si="2"/>
        <v>0</v>
      </c>
      <c r="N20" s="364"/>
      <c r="O20" s="735">
        <f t="shared" si="3"/>
        <v>0</v>
      </c>
      <c r="P20" s="364"/>
      <c r="Q20" s="735">
        <f t="shared" si="4"/>
        <v>0</v>
      </c>
      <c r="R20" s="364"/>
      <c r="S20" s="735">
        <f t="shared" si="5"/>
        <v>0</v>
      </c>
      <c r="T20" s="364"/>
      <c r="U20" s="735">
        <f t="shared" si="6"/>
        <v>0</v>
      </c>
    </row>
    <row r="21" spans="1:21" s="728" customFormat="1" ht="18" customHeight="1">
      <c r="A21" s="699"/>
      <c r="B21" s="960"/>
      <c r="C21" s="965"/>
      <c r="D21" s="966"/>
      <c r="E21" s="949"/>
      <c r="F21" s="737" t="s">
        <v>112</v>
      </c>
      <c r="G21" s="612">
        <v>1</v>
      </c>
      <c r="H21" s="364"/>
      <c r="I21" s="735">
        <f t="shared" si="0"/>
        <v>0</v>
      </c>
      <c r="J21" s="364"/>
      <c r="K21" s="735">
        <f t="shared" si="1"/>
        <v>0</v>
      </c>
      <c r="L21" s="364"/>
      <c r="M21" s="735">
        <f t="shared" si="2"/>
        <v>0</v>
      </c>
      <c r="N21" s="364"/>
      <c r="O21" s="735">
        <f t="shared" si="3"/>
        <v>0</v>
      </c>
      <c r="P21" s="364"/>
      <c r="Q21" s="735">
        <f t="shared" si="4"/>
        <v>0</v>
      </c>
      <c r="R21" s="364"/>
      <c r="S21" s="735">
        <f t="shared" si="5"/>
        <v>0</v>
      </c>
      <c r="T21" s="364"/>
      <c r="U21" s="735">
        <f t="shared" si="6"/>
        <v>0</v>
      </c>
    </row>
    <row r="22" spans="1:21" s="728" customFormat="1" ht="11.25" hidden="1" outlineLevel="1">
      <c r="A22" s="699"/>
      <c r="B22" s="960">
        <v>3</v>
      </c>
      <c r="C22" s="967" t="s">
        <v>8</v>
      </c>
      <c r="D22" s="968"/>
      <c r="E22" s="949" t="s">
        <v>9</v>
      </c>
      <c r="F22" s="736">
        <v>1150</v>
      </c>
      <c r="G22" s="612">
        <v>180</v>
      </c>
      <c r="H22" s="364"/>
      <c r="I22" s="735">
        <f t="shared" si="0"/>
        <v>0</v>
      </c>
      <c r="J22" s="364"/>
      <c r="K22" s="735">
        <f t="shared" si="1"/>
        <v>0</v>
      </c>
      <c r="L22" s="364"/>
      <c r="M22" s="735">
        <f t="shared" si="2"/>
        <v>0</v>
      </c>
      <c r="N22" s="364"/>
      <c r="O22" s="735">
        <f t="shared" si="3"/>
        <v>0</v>
      </c>
      <c r="P22" s="364"/>
      <c r="Q22" s="735">
        <f t="shared" si="4"/>
        <v>0</v>
      </c>
      <c r="R22" s="364"/>
      <c r="S22" s="735">
        <f t="shared" si="5"/>
        <v>0</v>
      </c>
      <c r="T22" s="364"/>
      <c r="U22" s="735">
        <f t="shared" si="6"/>
        <v>0</v>
      </c>
    </row>
    <row r="23" spans="1:21" s="728" customFormat="1" ht="11.25" hidden="1" outlineLevel="1">
      <c r="A23" s="699"/>
      <c r="B23" s="960"/>
      <c r="C23" s="963"/>
      <c r="D23" s="964"/>
      <c r="E23" s="949"/>
      <c r="F23" s="736">
        <v>750</v>
      </c>
      <c r="G23" s="612">
        <v>130</v>
      </c>
      <c r="H23" s="364"/>
      <c r="I23" s="735">
        <f t="shared" si="0"/>
        <v>0</v>
      </c>
      <c r="J23" s="364"/>
      <c r="K23" s="735">
        <f t="shared" si="1"/>
        <v>0</v>
      </c>
      <c r="L23" s="364"/>
      <c r="M23" s="735">
        <f t="shared" si="2"/>
        <v>0</v>
      </c>
      <c r="N23" s="364"/>
      <c r="O23" s="735">
        <f t="shared" si="3"/>
        <v>0</v>
      </c>
      <c r="P23" s="364"/>
      <c r="Q23" s="735">
        <f t="shared" si="4"/>
        <v>0</v>
      </c>
      <c r="R23" s="364"/>
      <c r="S23" s="735">
        <f t="shared" si="5"/>
        <v>0</v>
      </c>
      <c r="T23" s="364"/>
      <c r="U23" s="735">
        <f t="shared" si="6"/>
        <v>0</v>
      </c>
    </row>
    <row r="24" spans="1:21" s="728" customFormat="1" ht="11.25" hidden="1" outlineLevel="1">
      <c r="A24" s="699"/>
      <c r="B24" s="960"/>
      <c r="C24" s="963"/>
      <c r="D24" s="964"/>
      <c r="E24" s="949"/>
      <c r="F24" s="736" t="s">
        <v>62</v>
      </c>
      <c r="G24" s="612">
        <v>88</v>
      </c>
      <c r="H24" s="364"/>
      <c r="I24" s="735">
        <f t="shared" si="0"/>
        <v>0</v>
      </c>
      <c r="J24" s="364"/>
      <c r="K24" s="735">
        <f t="shared" si="1"/>
        <v>0</v>
      </c>
      <c r="L24" s="364"/>
      <c r="M24" s="735">
        <f t="shared" si="2"/>
        <v>0</v>
      </c>
      <c r="N24" s="364"/>
      <c r="O24" s="735">
        <f t="shared" si="3"/>
        <v>0</v>
      </c>
      <c r="P24" s="364"/>
      <c r="Q24" s="735">
        <f t="shared" si="4"/>
        <v>0</v>
      </c>
      <c r="R24" s="364"/>
      <c r="S24" s="735">
        <f t="shared" si="5"/>
        <v>0</v>
      </c>
      <c r="T24" s="364"/>
      <c r="U24" s="735">
        <f t="shared" si="6"/>
        <v>0</v>
      </c>
    </row>
    <row r="25" spans="1:21" s="728" customFormat="1" ht="11.25" hidden="1" outlineLevel="1">
      <c r="A25" s="699"/>
      <c r="B25" s="960"/>
      <c r="C25" s="963"/>
      <c r="D25" s="964"/>
      <c r="E25" s="949"/>
      <c r="F25" s="736">
        <v>330</v>
      </c>
      <c r="G25" s="612">
        <v>66</v>
      </c>
      <c r="H25" s="364"/>
      <c r="I25" s="735">
        <f t="shared" si="0"/>
        <v>0</v>
      </c>
      <c r="J25" s="364"/>
      <c r="K25" s="735">
        <f t="shared" si="1"/>
        <v>0</v>
      </c>
      <c r="L25" s="364"/>
      <c r="M25" s="735">
        <f t="shared" si="2"/>
        <v>0</v>
      </c>
      <c r="N25" s="364"/>
      <c r="O25" s="735">
        <f t="shared" si="3"/>
        <v>0</v>
      </c>
      <c r="P25" s="364"/>
      <c r="Q25" s="735">
        <f t="shared" si="4"/>
        <v>0</v>
      </c>
      <c r="R25" s="364"/>
      <c r="S25" s="735">
        <f t="shared" si="5"/>
        <v>0</v>
      </c>
      <c r="T25" s="364"/>
      <c r="U25" s="735">
        <f t="shared" si="6"/>
        <v>0</v>
      </c>
    </row>
    <row r="26" spans="1:21" s="728" customFormat="1" ht="11.25" hidden="1" outlineLevel="1">
      <c r="A26" s="699"/>
      <c r="B26" s="960"/>
      <c r="C26" s="963"/>
      <c r="D26" s="964"/>
      <c r="E26" s="949"/>
      <c r="F26" s="736">
        <v>220</v>
      </c>
      <c r="G26" s="612">
        <v>43</v>
      </c>
      <c r="H26" s="364"/>
      <c r="I26" s="735">
        <f t="shared" si="0"/>
        <v>0</v>
      </c>
      <c r="J26" s="364"/>
      <c r="K26" s="735">
        <f t="shared" si="1"/>
        <v>0</v>
      </c>
      <c r="L26" s="364"/>
      <c r="M26" s="735">
        <f t="shared" si="2"/>
        <v>0</v>
      </c>
      <c r="N26" s="364"/>
      <c r="O26" s="735">
        <f t="shared" si="3"/>
        <v>0</v>
      </c>
      <c r="P26" s="364"/>
      <c r="Q26" s="735">
        <f t="shared" si="4"/>
        <v>0</v>
      </c>
      <c r="R26" s="364"/>
      <c r="S26" s="735">
        <f t="shared" si="5"/>
        <v>0</v>
      </c>
      <c r="T26" s="364"/>
      <c r="U26" s="735">
        <f t="shared" si="6"/>
        <v>0</v>
      </c>
    </row>
    <row r="27" spans="1:21" s="728" customFormat="1" ht="11.25" collapsed="1">
      <c r="A27" s="699"/>
      <c r="B27" s="960"/>
      <c r="C27" s="963"/>
      <c r="D27" s="964"/>
      <c r="E27" s="949"/>
      <c r="F27" s="736" t="s">
        <v>63</v>
      </c>
      <c r="G27" s="612">
        <v>26</v>
      </c>
      <c r="H27" s="364"/>
      <c r="I27" s="735">
        <f t="shared" si="0"/>
        <v>0</v>
      </c>
      <c r="J27" s="364"/>
      <c r="K27" s="735">
        <f t="shared" si="1"/>
        <v>0</v>
      </c>
      <c r="L27" s="364"/>
      <c r="M27" s="735">
        <f t="shared" si="2"/>
        <v>0</v>
      </c>
      <c r="N27" s="364"/>
      <c r="O27" s="735">
        <f t="shared" si="3"/>
        <v>0</v>
      </c>
      <c r="P27" s="364"/>
      <c r="Q27" s="735">
        <f t="shared" si="4"/>
        <v>0</v>
      </c>
      <c r="R27" s="364"/>
      <c r="S27" s="735">
        <f t="shared" si="5"/>
        <v>0</v>
      </c>
      <c r="T27" s="364"/>
      <c r="U27" s="735">
        <f t="shared" si="6"/>
        <v>0</v>
      </c>
    </row>
    <row r="28" spans="1:21" s="728" customFormat="1" ht="11.25">
      <c r="A28" s="699"/>
      <c r="B28" s="960"/>
      <c r="C28" s="963"/>
      <c r="D28" s="964"/>
      <c r="E28" s="949"/>
      <c r="F28" s="736">
        <v>35</v>
      </c>
      <c r="G28" s="612">
        <v>11</v>
      </c>
      <c r="H28" s="364"/>
      <c r="I28" s="735">
        <f t="shared" si="0"/>
        <v>0</v>
      </c>
      <c r="J28" s="364"/>
      <c r="K28" s="735">
        <f t="shared" si="1"/>
        <v>0</v>
      </c>
      <c r="L28" s="364"/>
      <c r="M28" s="735">
        <f t="shared" si="2"/>
        <v>0</v>
      </c>
      <c r="N28" s="364"/>
      <c r="O28" s="735">
        <f t="shared" si="3"/>
        <v>0</v>
      </c>
      <c r="P28" s="364"/>
      <c r="Q28" s="735">
        <f t="shared" si="4"/>
        <v>0</v>
      </c>
      <c r="R28" s="364"/>
      <c r="S28" s="735">
        <f t="shared" si="5"/>
        <v>0</v>
      </c>
      <c r="T28" s="364"/>
      <c r="U28" s="735">
        <f t="shared" si="6"/>
        <v>0</v>
      </c>
    </row>
    <row r="29" spans="1:21" s="728" customFormat="1" ht="11.25">
      <c r="A29" s="699"/>
      <c r="B29" s="960"/>
      <c r="C29" s="965"/>
      <c r="D29" s="966"/>
      <c r="E29" s="949"/>
      <c r="F29" s="737" t="s">
        <v>112</v>
      </c>
      <c r="G29" s="612">
        <v>5.5</v>
      </c>
      <c r="H29" s="364"/>
      <c r="I29" s="735">
        <f t="shared" si="0"/>
        <v>0</v>
      </c>
      <c r="J29" s="364"/>
      <c r="K29" s="735">
        <f t="shared" si="1"/>
        <v>0</v>
      </c>
      <c r="L29" s="364"/>
      <c r="M29" s="735">
        <f t="shared" si="2"/>
        <v>0</v>
      </c>
      <c r="N29" s="364"/>
      <c r="O29" s="735">
        <f t="shared" si="3"/>
        <v>0</v>
      </c>
      <c r="P29" s="364"/>
      <c r="Q29" s="735">
        <f t="shared" si="4"/>
        <v>0</v>
      </c>
      <c r="R29" s="364"/>
      <c r="S29" s="735">
        <f t="shared" si="5"/>
        <v>0</v>
      </c>
      <c r="T29" s="364"/>
      <c r="U29" s="735">
        <f t="shared" si="6"/>
        <v>0</v>
      </c>
    </row>
    <row r="30" spans="1:21" s="728" customFormat="1" ht="11.25" hidden="1" outlineLevel="1">
      <c r="A30" s="699"/>
      <c r="B30" s="960">
        <v>4</v>
      </c>
      <c r="C30" s="967" t="s">
        <v>111</v>
      </c>
      <c r="D30" s="968"/>
      <c r="E30" s="949" t="s">
        <v>43</v>
      </c>
      <c r="F30" s="736">
        <v>220</v>
      </c>
      <c r="G30" s="612">
        <v>23</v>
      </c>
      <c r="H30" s="730"/>
      <c r="I30" s="735">
        <f t="shared" si="0"/>
        <v>0</v>
      </c>
      <c r="J30" s="730"/>
      <c r="K30" s="735">
        <f t="shared" si="1"/>
        <v>0</v>
      </c>
      <c r="L30" s="730"/>
      <c r="M30" s="735">
        <f t="shared" si="2"/>
        <v>0</v>
      </c>
      <c r="N30" s="730"/>
      <c r="O30" s="735">
        <f t="shared" si="3"/>
        <v>0</v>
      </c>
      <c r="P30" s="730"/>
      <c r="Q30" s="735">
        <f t="shared" si="4"/>
        <v>0</v>
      </c>
      <c r="R30" s="730"/>
      <c r="S30" s="735">
        <f t="shared" si="5"/>
        <v>0</v>
      </c>
      <c r="T30" s="730"/>
      <c r="U30" s="735">
        <f t="shared" si="6"/>
        <v>0</v>
      </c>
    </row>
    <row r="31" spans="1:21" s="728" customFormat="1" ht="11.25" collapsed="1">
      <c r="A31" s="699"/>
      <c r="B31" s="960"/>
      <c r="C31" s="963"/>
      <c r="D31" s="964"/>
      <c r="E31" s="949"/>
      <c r="F31" s="736" t="s">
        <v>63</v>
      </c>
      <c r="G31" s="612">
        <v>14</v>
      </c>
      <c r="H31" s="364"/>
      <c r="I31" s="735">
        <f t="shared" si="0"/>
        <v>0</v>
      </c>
      <c r="J31" s="730"/>
      <c r="K31" s="735">
        <f t="shared" si="1"/>
        <v>0</v>
      </c>
      <c r="L31" s="730"/>
      <c r="M31" s="735">
        <f t="shared" si="2"/>
        <v>0</v>
      </c>
      <c r="N31" s="730"/>
      <c r="O31" s="735">
        <f t="shared" si="3"/>
        <v>0</v>
      </c>
      <c r="P31" s="730"/>
      <c r="Q31" s="735">
        <f t="shared" si="4"/>
        <v>0</v>
      </c>
      <c r="R31" s="730"/>
      <c r="S31" s="735">
        <f t="shared" si="5"/>
        <v>0</v>
      </c>
      <c r="T31" s="730"/>
      <c r="U31" s="735">
        <f t="shared" si="6"/>
        <v>0</v>
      </c>
    </row>
    <row r="32" spans="1:21" s="728" customFormat="1" ht="11.25">
      <c r="A32" s="699"/>
      <c r="B32" s="960"/>
      <c r="C32" s="963"/>
      <c r="D32" s="964"/>
      <c r="E32" s="949"/>
      <c r="F32" s="736">
        <v>35</v>
      </c>
      <c r="G32" s="612">
        <v>6.4</v>
      </c>
      <c r="H32" s="364"/>
      <c r="I32" s="735">
        <f t="shared" si="0"/>
        <v>0</v>
      </c>
      <c r="J32" s="364"/>
      <c r="K32" s="735">
        <f t="shared" si="1"/>
        <v>0</v>
      </c>
      <c r="L32" s="364"/>
      <c r="M32" s="735">
        <f t="shared" si="2"/>
        <v>0</v>
      </c>
      <c r="N32" s="730"/>
      <c r="O32" s="735">
        <f t="shared" si="3"/>
        <v>0</v>
      </c>
      <c r="P32" s="730"/>
      <c r="Q32" s="735">
        <f t="shared" si="4"/>
        <v>0</v>
      </c>
      <c r="R32" s="730"/>
      <c r="S32" s="735">
        <f t="shared" si="5"/>
        <v>0</v>
      </c>
      <c r="T32" s="730"/>
      <c r="U32" s="735">
        <f t="shared" si="6"/>
        <v>0</v>
      </c>
    </row>
    <row r="33" spans="1:21" s="728" customFormat="1" ht="11.25">
      <c r="A33" s="699"/>
      <c r="B33" s="960"/>
      <c r="C33" s="965"/>
      <c r="D33" s="966"/>
      <c r="E33" s="949"/>
      <c r="F33" s="737" t="s">
        <v>112</v>
      </c>
      <c r="G33" s="612">
        <v>3.1</v>
      </c>
      <c r="H33" s="364"/>
      <c r="I33" s="735">
        <f t="shared" si="0"/>
        <v>0</v>
      </c>
      <c r="J33" s="364"/>
      <c r="K33" s="735">
        <f t="shared" si="1"/>
        <v>0</v>
      </c>
      <c r="L33" s="364"/>
      <c r="M33" s="735">
        <f t="shared" si="2"/>
        <v>0</v>
      </c>
      <c r="N33" s="364"/>
      <c r="O33" s="735">
        <f t="shared" si="3"/>
        <v>0</v>
      </c>
      <c r="P33" s="364"/>
      <c r="Q33" s="735">
        <f t="shared" si="4"/>
        <v>0</v>
      </c>
      <c r="R33" s="364"/>
      <c r="S33" s="735">
        <f t="shared" si="5"/>
        <v>0</v>
      </c>
      <c r="T33" s="364"/>
      <c r="U33" s="735">
        <f t="shared" si="6"/>
        <v>0</v>
      </c>
    </row>
    <row r="34" spans="1:21" s="728" customFormat="1" ht="11.25" hidden="1" outlineLevel="1">
      <c r="A34" s="699"/>
      <c r="B34" s="960">
        <v>5</v>
      </c>
      <c r="C34" s="967" t="s">
        <v>556</v>
      </c>
      <c r="D34" s="968"/>
      <c r="E34" s="949" t="s">
        <v>558</v>
      </c>
      <c r="F34" s="736" t="s">
        <v>62</v>
      </c>
      <c r="G34" s="612">
        <v>35</v>
      </c>
      <c r="H34" s="364"/>
      <c r="I34" s="735">
        <f t="shared" si="0"/>
        <v>0</v>
      </c>
      <c r="J34" s="364"/>
      <c r="K34" s="735">
        <f t="shared" si="1"/>
        <v>0</v>
      </c>
      <c r="L34" s="364"/>
      <c r="M34" s="735">
        <f t="shared" si="2"/>
        <v>0</v>
      </c>
      <c r="N34" s="364"/>
      <c r="O34" s="735">
        <f t="shared" si="3"/>
        <v>0</v>
      </c>
      <c r="P34" s="364"/>
      <c r="Q34" s="735">
        <f t="shared" si="4"/>
        <v>0</v>
      </c>
      <c r="R34" s="364"/>
      <c r="S34" s="735">
        <f t="shared" si="5"/>
        <v>0</v>
      </c>
      <c r="T34" s="364"/>
      <c r="U34" s="735">
        <f t="shared" si="6"/>
        <v>0</v>
      </c>
    </row>
    <row r="35" spans="1:21" s="728" customFormat="1" ht="11.25" hidden="1" outlineLevel="1">
      <c r="A35" s="699"/>
      <c r="B35" s="960"/>
      <c r="C35" s="963"/>
      <c r="D35" s="964"/>
      <c r="E35" s="949"/>
      <c r="F35" s="736">
        <v>330</v>
      </c>
      <c r="G35" s="612">
        <v>24</v>
      </c>
      <c r="H35" s="364"/>
      <c r="I35" s="735">
        <f t="shared" si="0"/>
        <v>0</v>
      </c>
      <c r="J35" s="364"/>
      <c r="K35" s="735">
        <f t="shared" si="1"/>
        <v>0</v>
      </c>
      <c r="L35" s="364"/>
      <c r="M35" s="735">
        <f t="shared" si="2"/>
        <v>0</v>
      </c>
      <c r="N35" s="364"/>
      <c r="O35" s="735">
        <f t="shared" si="3"/>
        <v>0</v>
      </c>
      <c r="P35" s="364"/>
      <c r="Q35" s="735">
        <f t="shared" si="4"/>
        <v>0</v>
      </c>
      <c r="R35" s="364"/>
      <c r="S35" s="735">
        <f t="shared" si="5"/>
        <v>0</v>
      </c>
      <c r="T35" s="364"/>
      <c r="U35" s="735">
        <f t="shared" si="6"/>
        <v>0</v>
      </c>
    </row>
    <row r="36" spans="1:21" s="728" customFormat="1" ht="11.25" collapsed="1">
      <c r="A36" s="699"/>
      <c r="B36" s="960"/>
      <c r="C36" s="963"/>
      <c r="D36" s="964"/>
      <c r="E36" s="949"/>
      <c r="F36" s="736">
        <v>220</v>
      </c>
      <c r="G36" s="612">
        <v>19</v>
      </c>
      <c r="H36" s="364"/>
      <c r="I36" s="735">
        <f t="shared" si="0"/>
        <v>0</v>
      </c>
      <c r="J36" s="364"/>
      <c r="K36" s="735">
        <f t="shared" si="1"/>
        <v>0</v>
      </c>
      <c r="L36" s="364"/>
      <c r="M36" s="735">
        <f t="shared" si="2"/>
        <v>0</v>
      </c>
      <c r="N36" s="364"/>
      <c r="O36" s="735">
        <f t="shared" si="3"/>
        <v>0</v>
      </c>
      <c r="P36" s="364"/>
      <c r="Q36" s="735">
        <f t="shared" si="4"/>
        <v>0</v>
      </c>
      <c r="R36" s="364"/>
      <c r="S36" s="735">
        <f t="shared" si="5"/>
        <v>0</v>
      </c>
      <c r="T36" s="364"/>
      <c r="U36" s="735">
        <f t="shared" si="6"/>
        <v>0</v>
      </c>
    </row>
    <row r="37" spans="1:21" s="728" customFormat="1" ht="11.25">
      <c r="A37" s="699"/>
      <c r="B37" s="960"/>
      <c r="C37" s="963"/>
      <c r="D37" s="964"/>
      <c r="E37" s="949"/>
      <c r="F37" s="736" t="s">
        <v>63</v>
      </c>
      <c r="G37" s="612">
        <v>9.5</v>
      </c>
      <c r="H37" s="364"/>
      <c r="I37" s="735">
        <f t="shared" si="0"/>
        <v>0</v>
      </c>
      <c r="J37" s="364"/>
      <c r="K37" s="735">
        <f t="shared" si="1"/>
        <v>0</v>
      </c>
      <c r="L37" s="364"/>
      <c r="M37" s="735">
        <f t="shared" si="2"/>
        <v>0</v>
      </c>
      <c r="N37" s="364"/>
      <c r="O37" s="735">
        <f t="shared" si="3"/>
        <v>0</v>
      </c>
      <c r="P37" s="364"/>
      <c r="Q37" s="735">
        <f t="shared" si="4"/>
        <v>0</v>
      </c>
      <c r="R37" s="364"/>
      <c r="S37" s="735">
        <f t="shared" si="5"/>
        <v>0</v>
      </c>
      <c r="T37" s="364"/>
      <c r="U37" s="735">
        <f t="shared" si="6"/>
        <v>0</v>
      </c>
    </row>
    <row r="38" spans="1:21" s="728" customFormat="1" ht="11.25">
      <c r="A38" s="699"/>
      <c r="B38" s="960"/>
      <c r="C38" s="965"/>
      <c r="D38" s="966"/>
      <c r="E38" s="949"/>
      <c r="F38" s="736">
        <v>35</v>
      </c>
      <c r="G38" s="612">
        <v>4.7</v>
      </c>
      <c r="H38" s="364"/>
      <c r="I38" s="735">
        <f t="shared" si="0"/>
        <v>0</v>
      </c>
      <c r="J38" s="364"/>
      <c r="K38" s="735">
        <f t="shared" si="1"/>
        <v>0</v>
      </c>
      <c r="L38" s="364"/>
      <c r="M38" s="735">
        <f t="shared" si="2"/>
        <v>0</v>
      </c>
      <c r="N38" s="364"/>
      <c r="O38" s="735">
        <f t="shared" si="3"/>
        <v>0</v>
      </c>
      <c r="P38" s="364"/>
      <c r="Q38" s="735">
        <f t="shared" si="4"/>
        <v>0</v>
      </c>
      <c r="R38" s="364"/>
      <c r="S38" s="735">
        <f t="shared" si="5"/>
        <v>0</v>
      </c>
      <c r="T38" s="364"/>
      <c r="U38" s="735">
        <f t="shared" si="6"/>
        <v>0</v>
      </c>
    </row>
    <row r="39" spans="1:21" s="728" customFormat="1" ht="26.25" customHeight="1">
      <c r="A39" s="699"/>
      <c r="B39" s="732">
        <v>6</v>
      </c>
      <c r="C39" s="951" t="s">
        <v>59</v>
      </c>
      <c r="D39" s="952"/>
      <c r="E39" s="733" t="s">
        <v>43</v>
      </c>
      <c r="F39" s="737" t="s">
        <v>112</v>
      </c>
      <c r="G39" s="612">
        <v>2.3</v>
      </c>
      <c r="H39" s="364"/>
      <c r="I39" s="735">
        <f t="shared" si="0"/>
        <v>0</v>
      </c>
      <c r="J39" s="364"/>
      <c r="K39" s="735">
        <f t="shared" si="1"/>
        <v>0</v>
      </c>
      <c r="L39" s="364">
        <f>J39</f>
        <v>0</v>
      </c>
      <c r="M39" s="735">
        <f t="shared" si="2"/>
        <v>0</v>
      </c>
      <c r="N39" s="364">
        <f>L39</f>
        <v>0</v>
      </c>
      <c r="O39" s="735">
        <f t="shared" si="3"/>
        <v>0</v>
      </c>
      <c r="P39" s="364">
        <f>N39</f>
        <v>0</v>
      </c>
      <c r="Q39" s="735">
        <f t="shared" si="4"/>
        <v>0</v>
      </c>
      <c r="R39" s="364">
        <f>P39</f>
        <v>0</v>
      </c>
      <c r="S39" s="735">
        <f t="shared" si="5"/>
        <v>0</v>
      </c>
      <c r="T39" s="364">
        <f>R39</f>
        <v>0</v>
      </c>
      <c r="U39" s="735">
        <f t="shared" si="6"/>
        <v>0</v>
      </c>
    </row>
    <row r="40" spans="1:21" s="728" customFormat="1" ht="37.5" customHeight="1">
      <c r="A40" s="699"/>
      <c r="B40" s="732">
        <v>7</v>
      </c>
      <c r="C40" s="951" t="s">
        <v>113</v>
      </c>
      <c r="D40" s="952"/>
      <c r="E40" s="733" t="s">
        <v>43</v>
      </c>
      <c r="F40" s="737" t="s">
        <v>112</v>
      </c>
      <c r="G40" s="612">
        <v>26</v>
      </c>
      <c r="H40" s="364"/>
      <c r="I40" s="735">
        <f t="shared" si="0"/>
        <v>0</v>
      </c>
      <c r="J40" s="364"/>
      <c r="K40" s="735">
        <f t="shared" si="1"/>
        <v>0</v>
      </c>
      <c r="L40" s="364"/>
      <c r="M40" s="735">
        <f t="shared" si="2"/>
        <v>0</v>
      </c>
      <c r="N40" s="364"/>
      <c r="O40" s="735">
        <f t="shared" si="3"/>
        <v>0</v>
      </c>
      <c r="P40" s="364"/>
      <c r="Q40" s="735">
        <f t="shared" si="4"/>
        <v>0</v>
      </c>
      <c r="R40" s="364"/>
      <c r="S40" s="735">
        <f t="shared" si="5"/>
        <v>0</v>
      </c>
      <c r="T40" s="364"/>
      <c r="U40" s="735">
        <f t="shared" si="6"/>
        <v>0</v>
      </c>
    </row>
    <row r="41" spans="1:21" s="728" customFormat="1" ht="24" customHeight="1">
      <c r="A41" s="699"/>
      <c r="B41" s="732">
        <v>8</v>
      </c>
      <c r="C41" s="951" t="s">
        <v>30</v>
      </c>
      <c r="D41" s="952"/>
      <c r="E41" s="733" t="s">
        <v>43</v>
      </c>
      <c r="F41" s="737" t="s">
        <v>112</v>
      </c>
      <c r="G41" s="612">
        <v>48</v>
      </c>
      <c r="H41" s="364"/>
      <c r="I41" s="735">
        <f t="shared" si="0"/>
        <v>0</v>
      </c>
      <c r="J41" s="364"/>
      <c r="K41" s="735">
        <f t="shared" si="1"/>
        <v>0</v>
      </c>
      <c r="L41" s="364"/>
      <c r="M41" s="735">
        <f t="shared" si="2"/>
        <v>0</v>
      </c>
      <c r="N41" s="364"/>
      <c r="O41" s="735">
        <f t="shared" si="3"/>
        <v>0</v>
      </c>
      <c r="P41" s="364"/>
      <c r="Q41" s="735">
        <f t="shared" si="4"/>
        <v>0</v>
      </c>
      <c r="R41" s="364"/>
      <c r="S41" s="735">
        <f t="shared" si="5"/>
        <v>0</v>
      </c>
      <c r="T41" s="364"/>
      <c r="U41" s="735">
        <f t="shared" si="6"/>
        <v>0</v>
      </c>
    </row>
    <row r="42" spans="1:21" s="728" customFormat="1" ht="23.25" customHeight="1">
      <c r="A42" s="699"/>
      <c r="B42" s="732">
        <v>9</v>
      </c>
      <c r="C42" s="951" t="s">
        <v>31</v>
      </c>
      <c r="D42" s="952"/>
      <c r="E42" s="733" t="s">
        <v>33</v>
      </c>
      <c r="F42" s="736">
        <v>35</v>
      </c>
      <c r="G42" s="612">
        <v>2.4</v>
      </c>
      <c r="H42" s="364"/>
      <c r="I42" s="735">
        <f t="shared" si="0"/>
        <v>0</v>
      </c>
      <c r="J42" s="364"/>
      <c r="K42" s="735">
        <f t="shared" si="1"/>
        <v>0</v>
      </c>
      <c r="L42" s="364"/>
      <c r="M42" s="735">
        <f t="shared" si="2"/>
        <v>0</v>
      </c>
      <c r="N42" s="364"/>
      <c r="O42" s="735">
        <f t="shared" si="3"/>
        <v>0</v>
      </c>
      <c r="P42" s="364"/>
      <c r="Q42" s="735">
        <f t="shared" si="4"/>
        <v>0</v>
      </c>
      <c r="R42" s="364"/>
      <c r="S42" s="735">
        <f t="shared" si="5"/>
        <v>0</v>
      </c>
      <c r="T42" s="364"/>
      <c r="U42" s="735">
        <f t="shared" si="6"/>
        <v>0</v>
      </c>
    </row>
    <row r="43" spans="1:21" s="728" customFormat="1" ht="24" customHeight="1">
      <c r="A43" s="699"/>
      <c r="B43" s="732">
        <v>10</v>
      </c>
      <c r="C43" s="951" t="s">
        <v>32</v>
      </c>
      <c r="D43" s="952"/>
      <c r="E43" s="733" t="s">
        <v>34</v>
      </c>
      <c r="F43" s="737" t="s">
        <v>112</v>
      </c>
      <c r="G43" s="612">
        <v>2.5</v>
      </c>
      <c r="H43" s="364"/>
      <c r="I43" s="735">
        <f t="shared" si="0"/>
        <v>0</v>
      </c>
      <c r="J43" s="364"/>
      <c r="K43" s="735">
        <f t="shared" si="1"/>
        <v>0</v>
      </c>
      <c r="L43" s="364"/>
      <c r="M43" s="735">
        <f t="shared" si="2"/>
        <v>0</v>
      </c>
      <c r="N43" s="364"/>
      <c r="O43" s="735">
        <f t="shared" si="3"/>
        <v>0</v>
      </c>
      <c r="P43" s="364"/>
      <c r="Q43" s="735">
        <f t="shared" si="4"/>
        <v>0</v>
      </c>
      <c r="R43" s="364"/>
      <c r="S43" s="735">
        <f t="shared" si="5"/>
        <v>0</v>
      </c>
      <c r="T43" s="364"/>
      <c r="U43" s="735">
        <f t="shared" si="6"/>
        <v>0</v>
      </c>
    </row>
    <row r="44" spans="1:21" s="728" customFormat="1" ht="24" customHeight="1">
      <c r="A44" s="699"/>
      <c r="B44" s="732">
        <v>11</v>
      </c>
      <c r="C44" s="951" t="s">
        <v>49</v>
      </c>
      <c r="D44" s="952"/>
      <c r="E44" s="733" t="s">
        <v>35</v>
      </c>
      <c r="F44" s="737" t="s">
        <v>112</v>
      </c>
      <c r="G44" s="612">
        <v>2.3</v>
      </c>
      <c r="H44" s="364"/>
      <c r="I44" s="735">
        <f t="shared" si="0"/>
        <v>0</v>
      </c>
      <c r="J44" s="364"/>
      <c r="K44" s="735">
        <f t="shared" si="1"/>
        <v>0</v>
      </c>
      <c r="L44" s="364">
        <f>J44</f>
        <v>0</v>
      </c>
      <c r="M44" s="735">
        <f t="shared" si="2"/>
        <v>0</v>
      </c>
      <c r="N44" s="364">
        <f>L44</f>
        <v>0</v>
      </c>
      <c r="O44" s="735">
        <f t="shared" si="3"/>
        <v>0</v>
      </c>
      <c r="P44" s="364">
        <f>N44</f>
        <v>0</v>
      </c>
      <c r="Q44" s="735">
        <f t="shared" si="4"/>
        <v>0</v>
      </c>
      <c r="R44" s="364">
        <f>P44</f>
        <v>0</v>
      </c>
      <c r="S44" s="735">
        <f t="shared" si="5"/>
        <v>0</v>
      </c>
      <c r="T44" s="364">
        <f>R44</f>
        <v>0</v>
      </c>
      <c r="U44" s="735">
        <f t="shared" si="6"/>
        <v>0</v>
      </c>
    </row>
    <row r="45" spans="1:21" s="728" customFormat="1" ht="22.5" customHeight="1">
      <c r="A45" s="699"/>
      <c r="B45" s="732">
        <v>12</v>
      </c>
      <c r="C45" s="951" t="s">
        <v>45</v>
      </c>
      <c r="D45" s="952"/>
      <c r="E45" s="733" t="s">
        <v>35</v>
      </c>
      <c r="F45" s="737" t="s">
        <v>112</v>
      </c>
      <c r="G45" s="612">
        <v>3</v>
      </c>
      <c r="H45" s="364"/>
      <c r="I45" s="735">
        <f t="shared" si="0"/>
        <v>0</v>
      </c>
      <c r="J45" s="364"/>
      <c r="K45" s="735">
        <f t="shared" si="1"/>
        <v>0</v>
      </c>
      <c r="L45" s="364">
        <f>J45</f>
        <v>0</v>
      </c>
      <c r="M45" s="735">
        <f t="shared" si="2"/>
        <v>0</v>
      </c>
      <c r="N45" s="364">
        <f>L45</f>
        <v>0</v>
      </c>
      <c r="O45" s="735">
        <f t="shared" si="3"/>
        <v>0</v>
      </c>
      <c r="P45" s="364">
        <f>N45</f>
        <v>0</v>
      </c>
      <c r="Q45" s="735">
        <f t="shared" si="4"/>
        <v>0</v>
      </c>
      <c r="R45" s="364">
        <f>P45</f>
        <v>0</v>
      </c>
      <c r="S45" s="735">
        <f t="shared" si="5"/>
        <v>0</v>
      </c>
      <c r="T45" s="364">
        <f>R45</f>
        <v>0</v>
      </c>
      <c r="U45" s="735">
        <f t="shared" si="6"/>
        <v>0</v>
      </c>
    </row>
    <row r="46" spans="1:21" s="728" customFormat="1" ht="34.5" customHeight="1">
      <c r="A46" s="699"/>
      <c r="B46" s="732">
        <v>13</v>
      </c>
      <c r="C46" s="951" t="s">
        <v>562</v>
      </c>
      <c r="D46" s="952"/>
      <c r="E46" s="733" t="s">
        <v>57</v>
      </c>
      <c r="F46" s="736">
        <v>35</v>
      </c>
      <c r="G46" s="612">
        <v>3.5</v>
      </c>
      <c r="H46" s="364"/>
      <c r="I46" s="735">
        <f t="shared" si="0"/>
        <v>0</v>
      </c>
      <c r="J46" s="364"/>
      <c r="K46" s="735">
        <f t="shared" si="1"/>
        <v>0</v>
      </c>
      <c r="L46" s="364"/>
      <c r="M46" s="735">
        <f t="shared" si="2"/>
        <v>0</v>
      </c>
      <c r="N46" s="364"/>
      <c r="O46" s="735">
        <f t="shared" si="3"/>
        <v>0</v>
      </c>
      <c r="P46" s="364"/>
      <c r="Q46" s="735">
        <f t="shared" si="4"/>
        <v>0</v>
      </c>
      <c r="R46" s="364"/>
      <c r="S46" s="735">
        <f t="shared" si="5"/>
        <v>0</v>
      </c>
      <c r="T46" s="364"/>
      <c r="U46" s="735">
        <f t="shared" si="6"/>
        <v>0</v>
      </c>
    </row>
    <row r="47" spans="1:21" s="728" customFormat="1" ht="11.25" customHeight="1">
      <c r="A47" s="699"/>
      <c r="B47" s="946" t="s">
        <v>164</v>
      </c>
      <c r="C47" s="956" t="s">
        <v>557</v>
      </c>
      <c r="D47" s="956"/>
      <c r="E47" s="956"/>
      <c r="F47" s="736" t="s">
        <v>179</v>
      </c>
      <c r="G47" s="738"/>
      <c r="H47" s="739"/>
      <c r="I47" s="740">
        <f>SUM(I7:I12,I14:I19,I22:I27,I30:I31,I34:I37)</f>
        <v>0</v>
      </c>
      <c r="J47" s="741"/>
      <c r="K47" s="740">
        <f>SUM(K7:K12,K14:K19,K22:K27,K30:K31,K34:K37)</f>
        <v>0</v>
      </c>
      <c r="L47" s="742"/>
      <c r="M47" s="740">
        <f>SUM(M7:M12,M14:M19,M22:M27,M30:M31,M34:M37)</f>
        <v>0</v>
      </c>
      <c r="N47" s="742"/>
      <c r="O47" s="740">
        <f>SUM(O7:O12,O14:O19,O22:O27,O30:O31,O34:O37)</f>
        <v>0</v>
      </c>
      <c r="P47" s="742"/>
      <c r="Q47" s="740">
        <f>SUM(Q7:Q12,Q14:Q19,Q22:Q27,Q30:Q31,Q34:Q37)</f>
        <v>0</v>
      </c>
      <c r="R47" s="742"/>
      <c r="S47" s="740">
        <f>SUM(S7:S12,S14:S19,S22:S27,S30:S31,S34:S37)</f>
        <v>0</v>
      </c>
      <c r="T47" s="742"/>
      <c r="U47" s="740">
        <f>SUM(U7:U12,U14:U19,U22:U27,U30:U31,U34:U37)</f>
        <v>0</v>
      </c>
    </row>
    <row r="48" spans="1:21" s="728" customFormat="1" ht="11.25" customHeight="1">
      <c r="A48" s="699"/>
      <c r="B48" s="946"/>
      <c r="C48" s="956"/>
      <c r="D48" s="956"/>
      <c r="E48" s="956"/>
      <c r="F48" s="736" t="s">
        <v>167</v>
      </c>
      <c r="G48" s="738"/>
      <c r="H48" s="739"/>
      <c r="I48" s="740">
        <f>I13+I20+I28+I32+I38+I42+I46</f>
        <v>0</v>
      </c>
      <c r="J48" s="741"/>
      <c r="K48" s="740">
        <f>K13+K20+K28+K32+K38+K42+K46</f>
        <v>0</v>
      </c>
      <c r="L48" s="742"/>
      <c r="M48" s="740">
        <f>M13+M20+M28+M32+M38+M42+M46</f>
        <v>0</v>
      </c>
      <c r="N48" s="742"/>
      <c r="O48" s="740">
        <f>O13+O20+O28+O32+O38+O42+O46</f>
        <v>0</v>
      </c>
      <c r="P48" s="742"/>
      <c r="Q48" s="740">
        <f>Q13+Q20+Q28+Q32+Q38+Q42+Q46</f>
        <v>0</v>
      </c>
      <c r="R48" s="742"/>
      <c r="S48" s="740">
        <f>S13+S20+S28+S32+S38+S42+S46</f>
        <v>0</v>
      </c>
      <c r="T48" s="742"/>
      <c r="U48" s="740">
        <f>U13+U20+U28+U32+U38+U42+U46</f>
        <v>0</v>
      </c>
    </row>
    <row r="49" spans="1:21" s="728" customFormat="1" ht="11.25" customHeight="1">
      <c r="A49" s="699"/>
      <c r="B49" s="955"/>
      <c r="C49" s="957"/>
      <c r="D49" s="957"/>
      <c r="E49" s="957"/>
      <c r="F49" s="736" t="s">
        <v>168</v>
      </c>
      <c r="G49" s="743"/>
      <c r="H49" s="744"/>
      <c r="I49" s="745">
        <f>I21+I29+I33+I39+I40+I41+I43+I44+I45</f>
        <v>0</v>
      </c>
      <c r="J49" s="746"/>
      <c r="K49" s="745">
        <f>K21+K29+K33+K39+K40+K41+K43+K44+K45</f>
        <v>0</v>
      </c>
      <c r="L49" s="747"/>
      <c r="M49" s="745">
        <f>M21+M29+M33+M39+M40+M41+M43+M44+M45</f>
        <v>0</v>
      </c>
      <c r="N49" s="747"/>
      <c r="O49" s="745">
        <f>O21+O29+O33+O39+O40+O41+O43+O44+O45</f>
        <v>0</v>
      </c>
      <c r="P49" s="747"/>
      <c r="Q49" s="745">
        <f>Q21+Q29+Q33+Q39+Q40+Q41+Q43+Q44+Q45</f>
        <v>0</v>
      </c>
      <c r="R49" s="747"/>
      <c r="S49" s="745">
        <f>S21+S29+S33+S39+S40+S41+S43+S44+S45</f>
        <v>0</v>
      </c>
      <c r="T49" s="747"/>
      <c r="U49" s="745">
        <f>U21+U29+U33+U39+U40+U41+U43+U44+U45</f>
        <v>0</v>
      </c>
    </row>
    <row r="50" spans="1:21" s="728" customFormat="1" ht="11.25" customHeight="1" thickBot="1">
      <c r="A50" s="699"/>
      <c r="B50" s="947"/>
      <c r="C50" s="958"/>
      <c r="D50" s="958"/>
      <c r="E50" s="958"/>
      <c r="F50" s="748" t="s">
        <v>166</v>
      </c>
      <c r="G50" s="749"/>
      <c r="H50" s="750"/>
      <c r="I50" s="751">
        <f>SUM(I7:I46)-I47-I48-I49</f>
        <v>0</v>
      </c>
      <c r="J50" s="752"/>
      <c r="K50" s="751">
        <f>SUM(K7:K46)-K47-K48-K49</f>
        <v>0</v>
      </c>
      <c r="L50" s="753"/>
      <c r="M50" s="751">
        <f>SUM(M7:M46)-M47-M48-M49</f>
        <v>0</v>
      </c>
      <c r="N50" s="753"/>
      <c r="O50" s="751">
        <f>SUM(O7:O46)-O47-O48-O49</f>
        <v>0</v>
      </c>
      <c r="P50" s="753"/>
      <c r="Q50" s="751">
        <f>SUM(Q7:Q46)-Q47-Q48-Q49</f>
        <v>0</v>
      </c>
      <c r="R50" s="753"/>
      <c r="S50" s="751">
        <f>SUM(S7:S46)-S47-S48-S49</f>
        <v>0</v>
      </c>
      <c r="T50" s="753"/>
      <c r="U50" s="751">
        <f>SUM(U7:U46)-U47-U48-U49</f>
        <v>0</v>
      </c>
    </row>
    <row r="51" spans="1:21" s="728" customFormat="1" ht="11.25" customHeight="1" thickBot="1">
      <c r="A51" s="699"/>
      <c r="H51" s="754"/>
      <c r="I51" s="755"/>
      <c r="J51" s="756"/>
      <c r="K51" s="756"/>
      <c r="L51" s="756"/>
      <c r="M51" s="756"/>
      <c r="N51" s="756"/>
      <c r="O51" s="756"/>
      <c r="P51" s="756"/>
      <c r="Q51" s="756"/>
      <c r="R51" s="756"/>
      <c r="S51" s="756"/>
      <c r="T51" s="756"/>
      <c r="U51" s="756"/>
    </row>
    <row r="52" spans="1:21" s="728" customFormat="1" ht="11.25" customHeight="1" thickBot="1">
      <c r="A52" s="699"/>
      <c r="B52" s="945" t="s">
        <v>354</v>
      </c>
      <c r="C52" s="948" t="s">
        <v>355</v>
      </c>
      <c r="D52" s="948"/>
      <c r="E52" s="948"/>
      <c r="F52" s="757"/>
      <c r="G52" s="758"/>
      <c r="H52" s="759" t="s">
        <v>356</v>
      </c>
      <c r="I52" s="760">
        <f>SUM(I53:I56)</f>
        <v>0</v>
      </c>
      <c r="J52" s="761" t="s">
        <v>356</v>
      </c>
      <c r="K52" s="760">
        <f>SUM(K53:K56)</f>
        <v>0</v>
      </c>
      <c r="L52" s="761" t="s">
        <v>356</v>
      </c>
      <c r="M52" s="760">
        <f>SUM(M53:M56)</f>
        <v>0</v>
      </c>
      <c r="N52" s="761" t="s">
        <v>356</v>
      </c>
      <c r="O52" s="760">
        <f>SUM(O53:O56)</f>
        <v>0</v>
      </c>
      <c r="P52" s="761" t="s">
        <v>356</v>
      </c>
      <c r="Q52" s="760">
        <f>SUM(Q53:Q56)</f>
        <v>0</v>
      </c>
      <c r="R52" s="761" t="s">
        <v>356</v>
      </c>
      <c r="S52" s="760">
        <f>SUM(S53:S56)</f>
        <v>0</v>
      </c>
      <c r="T52" s="761" t="s">
        <v>356</v>
      </c>
      <c r="U52" s="760">
        <f>SUM(U53:U56)</f>
        <v>0</v>
      </c>
    </row>
    <row r="53" spans="1:21" s="728" customFormat="1" ht="11.25" customHeight="1">
      <c r="A53" s="699"/>
      <c r="B53" s="946"/>
      <c r="C53" s="949"/>
      <c r="D53" s="949"/>
      <c r="E53" s="949"/>
      <c r="F53" s="762" t="s">
        <v>179</v>
      </c>
      <c r="G53" s="738"/>
      <c r="H53" s="763"/>
      <c r="I53" s="764">
        <f>'P2.1'!I28+I47</f>
        <v>0</v>
      </c>
      <c r="J53" s="765"/>
      <c r="K53" s="764">
        <f>'P2.1'!K28+K47</f>
        <v>0</v>
      </c>
      <c r="L53" s="766"/>
      <c r="M53" s="764">
        <f>'P2.1'!M28+M47</f>
        <v>0</v>
      </c>
      <c r="N53" s="766"/>
      <c r="O53" s="764">
        <f>'P2.1'!O28+O47</f>
        <v>0</v>
      </c>
      <c r="P53" s="766"/>
      <c r="Q53" s="764">
        <f>'P2.1'!Q28+Q47</f>
        <v>0</v>
      </c>
      <c r="R53" s="766"/>
      <c r="S53" s="764">
        <f>'P2.1'!S28+S47</f>
        <v>0</v>
      </c>
      <c r="T53" s="766"/>
      <c r="U53" s="764">
        <f>'P2.1'!U28+U47</f>
        <v>0</v>
      </c>
    </row>
    <row r="54" spans="1:21" s="728" customFormat="1" ht="11.25" customHeight="1">
      <c r="A54" s="699"/>
      <c r="B54" s="946"/>
      <c r="C54" s="949"/>
      <c r="D54" s="949"/>
      <c r="E54" s="949"/>
      <c r="F54" s="767" t="s">
        <v>167</v>
      </c>
      <c r="G54" s="738"/>
      <c r="H54" s="768"/>
      <c r="I54" s="764">
        <f>'P2.1'!I39+I48</f>
        <v>0</v>
      </c>
      <c r="J54" s="769"/>
      <c r="K54" s="764">
        <f>'P2.1'!K39+K48</f>
        <v>0</v>
      </c>
      <c r="L54" s="770"/>
      <c r="M54" s="764">
        <f>'P2.1'!M39+M48</f>
        <v>0</v>
      </c>
      <c r="N54" s="770"/>
      <c r="O54" s="764">
        <f>'P2.1'!O39+O48</f>
        <v>0</v>
      </c>
      <c r="P54" s="770"/>
      <c r="Q54" s="764">
        <f>'P2.1'!Q39+Q48</f>
        <v>0</v>
      </c>
      <c r="R54" s="770"/>
      <c r="S54" s="764">
        <f>'P2.1'!S39+S48</f>
        <v>0</v>
      </c>
      <c r="T54" s="770"/>
      <c r="U54" s="764">
        <f>'P2.1'!U39+U48</f>
        <v>0</v>
      </c>
    </row>
    <row r="55" spans="1:21" s="728" customFormat="1" ht="11.25" customHeight="1">
      <c r="A55" s="699"/>
      <c r="B55" s="946"/>
      <c r="C55" s="949"/>
      <c r="D55" s="949"/>
      <c r="E55" s="949"/>
      <c r="F55" s="767" t="s">
        <v>168</v>
      </c>
      <c r="G55" s="743"/>
      <c r="H55" s="771"/>
      <c r="I55" s="772">
        <f>'P2.1'!I40+I49</f>
        <v>0</v>
      </c>
      <c r="J55" s="773"/>
      <c r="K55" s="772">
        <f>'P2.1'!K40+K49</f>
        <v>0</v>
      </c>
      <c r="L55" s="774"/>
      <c r="M55" s="772">
        <f>'P2.1'!M40+M49</f>
        <v>0</v>
      </c>
      <c r="N55" s="774"/>
      <c r="O55" s="772">
        <f>'P2.1'!O40+O49</f>
        <v>0</v>
      </c>
      <c r="P55" s="774"/>
      <c r="Q55" s="772">
        <f>'P2.1'!Q40+Q49</f>
        <v>0</v>
      </c>
      <c r="R55" s="774"/>
      <c r="S55" s="772">
        <f>'P2.1'!S40+S49</f>
        <v>0</v>
      </c>
      <c r="T55" s="774"/>
      <c r="U55" s="772">
        <f>'P2.1'!U40+U49</f>
        <v>0</v>
      </c>
    </row>
    <row r="56" spans="1:21" s="728" customFormat="1" ht="11.25" customHeight="1" thickBot="1">
      <c r="A56" s="699"/>
      <c r="B56" s="947"/>
      <c r="C56" s="950"/>
      <c r="D56" s="950"/>
      <c r="E56" s="950"/>
      <c r="F56" s="775" t="s">
        <v>166</v>
      </c>
      <c r="G56" s="749"/>
      <c r="H56" s="776"/>
      <c r="I56" s="777">
        <f>'P2.1'!I45+I50</f>
        <v>0</v>
      </c>
      <c r="J56" s="778"/>
      <c r="K56" s="777">
        <f>'P2.1'!K45+K50</f>
        <v>0</v>
      </c>
      <c r="L56" s="779"/>
      <c r="M56" s="777">
        <f>'P2.1'!M45+M50</f>
        <v>0</v>
      </c>
      <c r="N56" s="779"/>
      <c r="O56" s="777">
        <f>'P2.1'!O45+O50</f>
        <v>0</v>
      </c>
      <c r="P56" s="779"/>
      <c r="Q56" s="777">
        <f>'P2.1'!Q45+Q50</f>
        <v>0</v>
      </c>
      <c r="R56" s="779"/>
      <c r="S56" s="777">
        <f>'P2.1'!S45+S50</f>
        <v>0</v>
      </c>
      <c r="T56" s="779"/>
      <c r="U56" s="777">
        <f>'P2.1'!U45+U50</f>
        <v>0</v>
      </c>
    </row>
    <row r="57" spans="2:21" ht="12.75">
      <c r="B57" s="601" t="str">
        <f>3!B24</f>
        <v>Руководитель</v>
      </c>
      <c r="C57" s="362"/>
      <c r="D57" s="362"/>
      <c r="E57" s="362"/>
      <c r="F57" s="362"/>
      <c r="G57" s="362"/>
      <c r="H57" s="362"/>
      <c r="I57" s="362"/>
      <c r="J57" s="362"/>
      <c r="K57" s="362"/>
      <c r="L57" s="362"/>
      <c r="M57" s="362"/>
      <c r="N57" s="362"/>
      <c r="O57" s="362"/>
      <c r="P57" s="362"/>
      <c r="Q57" s="362"/>
      <c r="R57" s="362"/>
      <c r="S57" s="362"/>
      <c r="T57" s="362"/>
      <c r="U57" s="362"/>
    </row>
    <row r="58" spans="1:21" s="155" customFormat="1" ht="15.75">
      <c r="A58" s="153"/>
      <c r="B58" s="601">
        <f>3!B25</f>
        <v>0</v>
      </c>
      <c r="C58" s="780"/>
      <c r="D58" s="780"/>
      <c r="E58" s="781"/>
      <c r="F58" s="782"/>
      <c r="G58" s="782"/>
      <c r="H58" s="782"/>
      <c r="I58" s="782"/>
      <c r="J58" s="782"/>
      <c r="K58" s="782"/>
      <c r="L58" s="782"/>
      <c r="M58" s="782"/>
      <c r="N58" s="782"/>
      <c r="O58" s="782"/>
      <c r="P58" s="783">
        <f>3!U25</f>
        <v>0</v>
      </c>
      <c r="Q58" s="782"/>
      <c r="R58" s="784"/>
      <c r="S58" s="785"/>
      <c r="T58" s="784"/>
      <c r="U58" s="783">
        <f>3!U25</f>
        <v>0</v>
      </c>
    </row>
    <row r="59" spans="2:21" s="153" customFormat="1" ht="5.25">
      <c r="B59" s="345"/>
      <c r="C59" s="346"/>
      <c r="D59" s="346"/>
      <c r="E59" s="347"/>
      <c r="F59" s="348"/>
      <c r="G59" s="348"/>
      <c r="H59" s="348"/>
      <c r="I59" s="348"/>
      <c r="J59" s="348"/>
      <c r="K59" s="348"/>
      <c r="L59" s="348"/>
      <c r="M59" s="348"/>
      <c r="N59" s="348"/>
      <c r="O59" s="348"/>
      <c r="P59" s="348"/>
      <c r="Q59" s="348"/>
      <c r="R59" s="348"/>
      <c r="S59" s="348"/>
      <c r="T59" s="348"/>
      <c r="U59" s="348"/>
    </row>
    <row r="60" spans="1:21" s="155" customFormat="1" ht="15.75">
      <c r="A60" s="153"/>
      <c r="B60" s="443" t="s">
        <v>561</v>
      </c>
      <c r="C60" s="359"/>
      <c r="D60" s="359"/>
      <c r="E60" s="360"/>
      <c r="F60" s="361"/>
      <c r="G60" s="361"/>
      <c r="H60" s="361"/>
      <c r="I60" s="361"/>
      <c r="J60" s="361"/>
      <c r="K60" s="361"/>
      <c r="L60" s="361"/>
      <c r="M60" s="361"/>
      <c r="N60" s="361"/>
      <c r="O60" s="361"/>
      <c r="P60" s="361"/>
      <c r="Q60" s="361"/>
      <c r="R60" s="361"/>
      <c r="S60" s="361"/>
      <c r="T60" s="361"/>
      <c r="U60" s="361"/>
    </row>
    <row r="61" spans="1:21" s="155" customFormat="1" ht="15.75">
      <c r="A61" s="153"/>
      <c r="B61" s="359"/>
      <c r="C61" s="359"/>
      <c r="D61" s="359"/>
      <c r="E61" s="360"/>
      <c r="F61" s="361"/>
      <c r="G61" s="361"/>
      <c r="H61" s="361"/>
      <c r="I61" s="361"/>
      <c r="J61" s="361"/>
      <c r="K61" s="361"/>
      <c r="L61" s="361"/>
      <c r="M61" s="361"/>
      <c r="N61" s="361"/>
      <c r="O61" s="361"/>
      <c r="P61" s="361"/>
      <c r="Q61" s="361"/>
      <c r="R61" s="361"/>
      <c r="S61" s="361"/>
      <c r="T61" s="361"/>
      <c r="U61" s="361"/>
    </row>
    <row r="62" spans="2:21" ht="12">
      <c r="B62" s="699"/>
      <c r="C62" s="699"/>
      <c r="D62" s="699"/>
      <c r="E62" s="699"/>
      <c r="F62" s="699"/>
      <c r="G62" s="699"/>
      <c r="H62" s="699"/>
      <c r="I62" s="699"/>
      <c r="J62" s="699"/>
      <c r="K62" s="699"/>
      <c r="L62" s="699"/>
      <c r="M62" s="699"/>
      <c r="N62" s="699"/>
      <c r="O62" s="699"/>
      <c r="P62" s="699"/>
      <c r="Q62" s="699"/>
      <c r="R62" s="699"/>
      <c r="S62" s="699"/>
      <c r="T62" s="699"/>
      <c r="U62" s="699"/>
    </row>
  </sheetData>
  <sheetProtection password="CA0A" sheet="1" formatCells="0" formatColumns="0" formatRows="0"/>
  <protectedRanges>
    <protectedRange sqref="N7:N46 J7:J46 L7:L46 P7:P46 R7:R46 T7:T46 H7:H46" name="Диапазон1_1_2"/>
    <protectedRange sqref="G7:G46" name="Диапазон1_1_1_1"/>
  </protectedRanges>
  <mergeCells count="39">
    <mergeCell ref="N3:O3"/>
    <mergeCell ref="E7:E13"/>
    <mergeCell ref="P3:Q3"/>
    <mergeCell ref="B4:B5"/>
    <mergeCell ref="C4:D5"/>
    <mergeCell ref="E4:E5"/>
    <mergeCell ref="F4:F5"/>
    <mergeCell ref="J3:K3"/>
    <mergeCell ref="L3:M3"/>
    <mergeCell ref="C6:D6"/>
    <mergeCell ref="B14:B21"/>
    <mergeCell ref="C14:D21"/>
    <mergeCell ref="E14:E21"/>
    <mergeCell ref="C30:D33"/>
    <mergeCell ref="C39:D39"/>
    <mergeCell ref="E30:E33"/>
    <mergeCell ref="B34:B38"/>
    <mergeCell ref="C34:D38"/>
    <mergeCell ref="E34:E38"/>
    <mergeCell ref="T3:U3"/>
    <mergeCell ref="C40:D40"/>
    <mergeCell ref="C41:D41"/>
    <mergeCell ref="H3:I3"/>
    <mergeCell ref="B7:B13"/>
    <mergeCell ref="C7:D13"/>
    <mergeCell ref="B22:B29"/>
    <mergeCell ref="C22:D29"/>
    <mergeCell ref="E22:E29"/>
    <mergeCell ref="B30:B33"/>
    <mergeCell ref="B52:B56"/>
    <mergeCell ref="C52:E56"/>
    <mergeCell ref="C44:D44"/>
    <mergeCell ref="C45:D45"/>
    <mergeCell ref="C46:D46"/>
    <mergeCell ref="R3:S3"/>
    <mergeCell ref="B47:B50"/>
    <mergeCell ref="C47:E50"/>
    <mergeCell ref="C42:D42"/>
    <mergeCell ref="C43:D43"/>
  </mergeCells>
  <printOptions horizontalCentered="1"/>
  <pageMargins left="0.4724409448818898" right="0.2362204724409449" top="0.26" bottom="0.26" header="0" footer="0.15748031496062992"/>
  <pageSetup blackAndWhite="1" fitToHeight="2" horizontalDpi="600" verticalDpi="600" orientation="portrait" paperSize="9" r:id="rId1"/>
  <headerFooter alignWithMargins="0">
    <oddHeader>&amp;C&amp;8&amp;P</oddHeader>
    <oddFooter>&amp;L&amp;8&amp;F   &amp;A</oddFooter>
  </headerFooter>
  <colBreaks count="1" manualBreakCount="1">
    <brk id="1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Федеральная служба по тарифам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Расчет тарифов на услуги по передаче электрической энергии</dc:title>
  <dc:subject>Регулируемые тарифы на потребительском рынке</dc:subject>
  <dc:creator>ОТР</dc:creator>
  <cp:keywords/>
  <dc:description/>
  <cp:lastModifiedBy>Ахмедов В.С.</cp:lastModifiedBy>
  <cp:lastPrinted>2014-03-14T02:47:35Z</cp:lastPrinted>
  <dcterms:created xsi:type="dcterms:W3CDTF">1997-11-24T01:49:12Z</dcterms:created>
  <dcterms:modified xsi:type="dcterms:W3CDTF">2015-03-26T10:38:29Z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XsltDocFilePath">
    <vt:lpwstr>C:\Program Files\Compulink\CEM\taremo_ias_REPOSITORY\REFERENCEDDATA</vt:lpwstr>
  </property>
  <property fmtid="{D5CDD505-2E9C-101B-9397-08002B2CF9AE}" pid="3" name="XslViewFilePath">
    <vt:lpwstr>C:\Program Files\Compulink\CEM\taremo_ias_REPOSITORY\REFERENCEDDATA\show.xsl</vt:lpwstr>
  </property>
  <property fmtid="{D5CDD505-2E9C-101B-9397-08002B2CF9AE}" pid="4" name="RootDocFilePath">
    <vt:lpwstr>C:\Program Files\Compulink\CEM\samples\20E2.xml</vt:lpwstr>
  </property>
  <property fmtid="{D5CDD505-2E9C-101B-9397-08002B2CF9AE}" pid="5" name="HtmlTempFilePath">
    <vt:lpwstr>C:\Program Files\Compulink\CEM\taremo_ias_REPOSITORY\REFERENCEDDATA\Temp\cem_2_3_РВСЕ.html</vt:lpwstr>
  </property>
  <property fmtid="{D5CDD505-2E9C-101B-9397-08002B2CF9AE}" pid="6" name="Wizard">
    <vt:lpwstr>#REFERENCEDDATA#\20E2w.xml</vt:lpwstr>
  </property>
  <property fmtid="{D5CDD505-2E9C-101B-9397-08002B2CF9AE}" pid="7" name="Validate">
    <vt:lpwstr>#REFERENCEDDATA#\20E2v.xsl</vt:lpwstr>
  </property>
  <property fmtid="{D5CDD505-2E9C-101B-9397-08002B2CF9AE}" pid="8" name="EditTemplate">
    <vt:bool>true</vt:bool>
  </property>
  <property fmtid="{D5CDD505-2E9C-101B-9397-08002B2CF9AE}" pid="9" name="Version">
    <vt:lpwstr>TSET.SETI.2007</vt:lpwstr>
  </property>
  <property fmtid="{D5CDD505-2E9C-101B-9397-08002B2CF9AE}" pid="10" name="UserComments">
    <vt:lpwstr/>
  </property>
  <property fmtid="{D5CDD505-2E9C-101B-9397-08002B2CF9AE}" pid="11" name="PeriodLength">
    <vt:lpwstr>12</vt:lpwstr>
  </property>
  <property fmtid="{D5CDD505-2E9C-101B-9397-08002B2CF9AE}" pid="12" name="T1?L1">
    <vt:lpwstr>Электроэнергия (ресурсы)</vt:lpwstr>
  </property>
  <property fmtid="{D5CDD505-2E9C-101B-9397-08002B2CF9AE}" pid="13" name="T1?L1.1">
    <vt:lpwstr>Выработка электроэнергии электростанциями ЭСО (ГК)</vt:lpwstr>
  </property>
  <property fmtid="{D5CDD505-2E9C-101B-9397-08002B2CF9AE}" pid="14" name="T1?L1.1.ГЭС">
    <vt:lpwstr>Выработка электроэнергии ТЭС ЭСО</vt:lpwstr>
  </property>
  <property fmtid="{D5CDD505-2E9C-101B-9397-08002B2CF9AE}" pid="15" name="T1?L1.1.ТЭС">
    <vt:lpwstr>Выработка электроэнергии ГЭС ЭСО</vt:lpwstr>
  </property>
  <property fmtid="{D5CDD505-2E9C-101B-9397-08002B2CF9AE}" pid="16" name="T1?L1.2">
    <vt:lpwstr>Электроэнергия со стороны</vt:lpwstr>
  </property>
  <property fmtid="{D5CDD505-2E9C-101B-9397-08002B2CF9AE}" pid="17" name="T1?L1.2.СТОР">
    <vt:lpwstr>Электроэнергия с оптового рынка</vt:lpwstr>
  </property>
  <property fmtid="{D5CDD505-2E9C-101B-9397-08002B2CF9AE}" pid="18" name="T1?L1.2.ФОРЭМ">
    <vt:lpwstr>Электроэнергия от блокстанций и прочих поставщиков</vt:lpwstr>
  </property>
  <property fmtid="{D5CDD505-2E9C-101B-9397-08002B2CF9AE}" pid="19" name="T1?L10">
    <vt:lpwstr>Передача транзитной мощности с оптового рынка потребителям</vt:lpwstr>
  </property>
  <property fmtid="{D5CDD505-2E9C-101B-9397-08002B2CF9AE}" pid="20" name="T1?L11">
    <vt:lpwstr>Максимум нагрузки потребителей</vt:lpwstr>
  </property>
  <property fmtid="{D5CDD505-2E9C-101B-9397-08002B2CF9AE}" pid="21" name="T1?L12">
    <vt:lpwstr>Располагаемая мощность</vt:lpwstr>
  </property>
  <property fmtid="{D5CDD505-2E9C-101B-9397-08002B2CF9AE}" pid="22" name="T1?L13">
    <vt:lpwstr>Резерв мощности</vt:lpwstr>
  </property>
  <property fmtid="{D5CDD505-2E9C-101B-9397-08002B2CF9AE}" pid="23" name="T1?L14">
    <vt:lpwstr>Число часов использования среднего максимума нагрузки</vt:lpwstr>
  </property>
  <property fmtid="{D5CDD505-2E9C-101B-9397-08002B2CF9AE}" pid="24" name="T1?L15">
    <vt:lpwstr>Число часов использования среднегодовой установленной мощности</vt:lpwstr>
  </property>
  <property fmtid="{D5CDD505-2E9C-101B-9397-08002B2CF9AE}" pid="25" name="T1?L2">
    <vt:lpwstr>Передача электроэнергии на оптовый рынок</vt:lpwstr>
  </property>
  <property fmtid="{D5CDD505-2E9C-101B-9397-08002B2CF9AE}" pid="26" name="T1?L3">
    <vt:lpwstr>Общая потребность в электроэнергии</vt:lpwstr>
  </property>
  <property fmtid="{D5CDD505-2E9C-101B-9397-08002B2CF9AE}" pid="27" name="T1?L4">
    <vt:lpwstr>Установленная мощность эл. станций на начало периода</vt:lpwstr>
  </property>
  <property fmtid="{D5CDD505-2E9C-101B-9397-08002B2CF9AE}" pid="28" name="T1?L4.1">
    <vt:lpwstr>Установленная мощность на начало периода по электростанциям</vt:lpwstr>
  </property>
  <property fmtid="{D5CDD505-2E9C-101B-9397-08002B2CF9AE}" pid="29" name="T1?L4.2">
    <vt:lpwstr>Установленная мощность демонтированного оборудования за период</vt:lpwstr>
  </property>
  <property fmtid="{D5CDD505-2E9C-101B-9397-08002B2CF9AE}" pid="30" name="T1?L4.3">
    <vt:lpwstr>Установленная мощность вводов за период</vt:lpwstr>
  </property>
  <property fmtid="{D5CDD505-2E9C-101B-9397-08002B2CF9AE}" pid="31" name="T1?L4.4">
    <vt:lpwstr>Изменение установленной мощности за счет перемаркировки за период</vt:lpwstr>
  </property>
  <property fmtid="{D5CDD505-2E9C-101B-9397-08002B2CF9AE}" pid="32" name="T1?L5">
    <vt:lpwstr>Рабочая мощность</vt:lpwstr>
  </property>
  <property fmtid="{D5CDD505-2E9C-101B-9397-08002B2CF9AE}" pid="33" name="T1?L5.1">
    <vt:lpwstr>Рабочая мощность по электростанциям</vt:lpwstr>
  </property>
  <property fmtid="{D5CDD505-2E9C-101B-9397-08002B2CF9AE}" pid="34" name="T1?L5.2">
    <vt:lpwstr>Нормативные, согласованные с ОРГРЭС ограничения мощности</vt:lpwstr>
  </property>
  <property fmtid="{D5CDD505-2E9C-101B-9397-08002B2CF9AE}" pid="35" name="T1?L5.3">
    <vt:lpwstr>Прочие ограничения мощности</vt:lpwstr>
  </property>
  <property fmtid="{D5CDD505-2E9C-101B-9397-08002B2CF9AE}" pid="36" name="T1?L5.4">
    <vt:lpwstr>Снижение мощности из-за вывода оборудования в реконструкцию и во все виды ремонтов</vt:lpwstr>
  </property>
  <property fmtid="{D5CDD505-2E9C-101B-9397-08002B2CF9AE}" pid="37" name="T1?L5.5">
    <vt:lpwstr>Нормативное снижение мощности в межремонтный период</vt:lpwstr>
  </property>
  <property fmtid="{D5CDD505-2E9C-101B-9397-08002B2CF9AE}" pid="38" name="T1?L5.6">
    <vt:lpwstr>Снижение мощности из-за вывода оборудования в консервацию</vt:lpwstr>
  </property>
  <property fmtid="{D5CDD505-2E9C-101B-9397-08002B2CF9AE}" pid="39" name="T1?L6">
    <vt:lpwstr>Средний максимум нагрузки потребителей</vt:lpwstr>
  </property>
  <property fmtid="{D5CDD505-2E9C-101B-9397-08002B2CF9AE}" pid="40" name="T1?L7">
    <vt:lpwstr>Резерв мощности</vt:lpwstr>
  </property>
  <property fmtid="{D5CDD505-2E9C-101B-9397-08002B2CF9AE}" pid="41" name="T1?L8">
    <vt:lpwstr>Передача мощности на оптовый рынок</vt:lpwstr>
  </property>
  <property fmtid="{D5CDD505-2E9C-101B-9397-08002B2CF9AE}" pid="42" name="T1?L9">
    <vt:lpwstr>Прием мощности ЭСО (ПЭ) с отптового рынка</vt:lpwstr>
  </property>
  <property fmtid="{D5CDD505-2E9C-101B-9397-08002B2CF9AE}" pid="43" name="T1.1?L1">
    <vt:lpwstr>Установленная мощность эл. станций ПЭ</vt:lpwstr>
  </property>
  <property fmtid="{D5CDD505-2E9C-101B-9397-08002B2CF9AE}" pid="44" name="T1.1?L2">
    <vt:lpwstr>Снижение мощности из-за вывода оборудования в консервацию</vt:lpwstr>
  </property>
  <property fmtid="{D5CDD505-2E9C-101B-9397-08002B2CF9AE}" pid="45" name="T1.1?L3">
    <vt:lpwstr>Нормативные, согласованные с ОРГРЭС ограничения мощности</vt:lpwstr>
  </property>
  <property fmtid="{D5CDD505-2E9C-101B-9397-08002B2CF9AE}" pid="46" name="T1.1?L4">
    <vt:lpwstr>Прочие ограничения</vt:lpwstr>
  </property>
  <property fmtid="{D5CDD505-2E9C-101B-9397-08002B2CF9AE}" pid="47" name="T1.1?L5">
    <vt:lpwstr>Располагаемая мощность ПЭ</vt:lpwstr>
  </property>
  <property fmtid="{D5CDD505-2E9C-101B-9397-08002B2CF9AE}" pid="48" name="T1.1?L6">
    <vt:lpwstr>Снижение мощности из-за вывода оборудования в реконструкцию и во все виды ремонтов</vt:lpwstr>
  </property>
  <property fmtid="{D5CDD505-2E9C-101B-9397-08002B2CF9AE}" pid="49" name="T1.1?L7">
    <vt:lpwstr>Рабочая мощность ПЭ</vt:lpwstr>
  </property>
  <property fmtid="{D5CDD505-2E9C-101B-9397-08002B2CF9AE}" pid="50" name="T1.1?L8">
    <vt:lpwstr>Мощность на собственнные нужды</vt:lpwstr>
  </property>
  <property fmtid="{D5CDD505-2E9C-101B-9397-08002B2CF9AE}" pid="51" name="T1.1?L9">
    <vt:lpwstr>Полезная мощность ПЭ</vt:lpwstr>
  </property>
  <property fmtid="{D5CDD505-2E9C-101B-9397-08002B2CF9AE}" pid="52" name="T1.2?L1">
    <vt:lpwstr>Поступление мощности в сеть ЭСО от ПЭ</vt:lpwstr>
  </property>
  <property fmtid="{D5CDD505-2E9C-101B-9397-08002B2CF9AE}" pid="53" name="T1.2?L1.1">
    <vt:lpwstr>Поступление мощности в сеть ЭСО от cобственных станций</vt:lpwstr>
  </property>
  <property fmtid="{D5CDD505-2E9C-101B-9397-08002B2CF9AE}" pid="54" name="T1.2?L1.2">
    <vt:lpwstr>Поступление мощности в сеть ЭСО от блокстанций</vt:lpwstr>
  </property>
  <property fmtid="{D5CDD505-2E9C-101B-9397-08002B2CF9AE}" pid="55" name="T1.2?L1.3">
    <vt:lpwstr>Поступление мощности в сеть ЭСО c оптового рынка</vt:lpwstr>
  </property>
  <property fmtid="{D5CDD505-2E9C-101B-9397-08002B2CF9AE}" pid="56" name="T1.2?L1.4">
    <vt:lpwstr>Поступление мощности в сеть ЭСО от других ПЭ и ЭСО, всего</vt:lpwstr>
  </property>
  <property fmtid="{D5CDD505-2E9C-101B-9397-08002B2CF9AE}" pid="57" name="T1.2?L2">
    <vt:lpwstr>Потери в сети</vt:lpwstr>
  </property>
  <property fmtid="{D5CDD505-2E9C-101B-9397-08002B2CF9AE}" pid="58" name="T1.2?L3">
    <vt:lpwstr>Мощность на производственные и хозяйственные нужды</vt:lpwstr>
  </property>
  <property fmtid="{D5CDD505-2E9C-101B-9397-08002B2CF9AE}" pid="59" name="T1.2?L4">
    <vt:lpwstr>Полезный отпуск мощности ЭСО, всего</vt:lpwstr>
  </property>
  <property fmtid="{D5CDD505-2E9C-101B-9397-08002B2CF9AE}" pid="60" name="T1.2?L4.1">
    <vt:lpwstr>Полезный отпуск мощности ЭСО: максимум нагрузки собственных потребителей ЭСО</vt:lpwstr>
  </property>
  <property fmtid="{D5CDD505-2E9C-101B-9397-08002B2CF9AE}" pid="61" name="T1.2?L4.2">
    <vt:lpwstr>Полезный отпуск мощности ЭСО: передача мощности по прямым договорам</vt:lpwstr>
  </property>
  <property fmtid="{D5CDD505-2E9C-101B-9397-08002B2CF9AE}" pid="62" name="T1.2?L4.3">
    <vt:lpwstr>Полезный отпуск мощности ЭСО: передача мощности другим ЭСО</vt:lpwstr>
  </property>
  <property fmtid="{D5CDD505-2E9C-101B-9397-08002B2CF9AE}" pid="63" name="T2?L1">
    <vt:lpwstr>Выработка электроэнергии ЭСО (ГК), всего</vt:lpwstr>
  </property>
  <property fmtid="{D5CDD505-2E9C-101B-9397-08002B2CF9AE}" pid="64" name="T2?L1.1">
    <vt:lpwstr>Выработка электроэнергии ТЭС</vt:lpwstr>
  </property>
  <property fmtid="{D5CDD505-2E9C-101B-9397-08002B2CF9AE}" pid="65" name="T2?L1.1.ВСЕГО">
    <vt:lpwstr>Выработка электроэнергии ТЭС, всего</vt:lpwstr>
  </property>
  <property fmtid="{D5CDD505-2E9C-101B-9397-08002B2CF9AE}" pid="66" name="T2?L1.2">
    <vt:lpwstr>Выработка электроэнергии ГЭС</vt:lpwstr>
  </property>
  <property fmtid="{D5CDD505-2E9C-101B-9397-08002B2CF9AE}" pid="67" name="T2?L1.2.ВСЕГО">
    <vt:lpwstr>Выработка электроэнергии ГЭС, всего</vt:lpwstr>
  </property>
  <property fmtid="{D5CDD505-2E9C-101B-9397-08002B2CF9AE}" pid="68" name="T2?L10">
    <vt:lpwstr>Расход электроэнергии на производственные и хозяйственные нужды ЭСО</vt:lpwstr>
  </property>
  <property fmtid="{D5CDD505-2E9C-101B-9397-08002B2CF9AE}" pid="69" name="T2?L10.1">
    <vt:lpwstr>Расход электроэнергии на хозяйственные нужды </vt:lpwstr>
  </property>
  <property fmtid="{D5CDD505-2E9C-101B-9397-08002B2CF9AE}" pid="70" name="T2?L10.2">
    <vt:lpwstr>Расход электроэнергии на электробойлерных</vt:lpwstr>
  </property>
  <property fmtid="{D5CDD505-2E9C-101B-9397-08002B2CF9AE}" pid="71" name="T2?L10.3">
    <vt:lpwstr>Расход электроэнергии для котельных</vt:lpwstr>
  </property>
  <property fmtid="{D5CDD505-2E9C-101B-9397-08002B2CF9AE}" pid="72" name="T2?L11">
    <vt:lpwstr>Полезный отпуск электроэнергии, всего</vt:lpwstr>
  </property>
  <property fmtid="{D5CDD505-2E9C-101B-9397-08002B2CF9AE}" pid="73" name="T2?L11.1">
    <vt:lpwstr>Передача транзитной электроэнергии с оптового рынка </vt:lpwstr>
  </property>
  <property fmtid="{D5CDD505-2E9C-101B-9397-08002B2CF9AE}" pid="74" name="T2?L11.2">
    <vt:lpwstr>Отпуск электроэнергии по прямым договорам</vt:lpwstr>
  </property>
  <property fmtid="{D5CDD505-2E9C-101B-9397-08002B2CF9AE}" pid="75" name="T2?L11.3">
    <vt:lpwstr>Полезный отпуск электроэнергии собственным потребителям</vt:lpwstr>
  </property>
  <property fmtid="{D5CDD505-2E9C-101B-9397-08002B2CF9AE}" pid="76" name="T2?L2">
    <vt:lpwstr>Расход электроэнергии на собственные нужды</vt:lpwstr>
  </property>
  <property fmtid="{D5CDD505-2E9C-101B-9397-08002B2CF9AE}" pid="77" name="T2?L2.1">
    <vt:lpwstr>Расход электроэнергии на нужды ТЭС</vt:lpwstr>
  </property>
  <property fmtid="{D5CDD505-2E9C-101B-9397-08002B2CF9AE}" pid="78" name="T2?L2.1.1">
    <vt:lpwstr>Расход электроэнергии на производство электроэнергии ТЭС</vt:lpwstr>
  </property>
  <property fmtid="{D5CDD505-2E9C-101B-9397-08002B2CF9AE}" pid="79" name="T2?L2.1.1.ПРЦ">
    <vt:lpwstr>Расход электроэнергии на производство электроэнергии ТЭС, процентов</vt:lpwstr>
  </property>
  <property fmtid="{D5CDD505-2E9C-101B-9397-08002B2CF9AE}" pid="80" name="T2?L2.1.2">
    <vt:lpwstr>Расход электроэнергии на производство тепловой энергии ТЭС</vt:lpwstr>
  </property>
  <property fmtid="{D5CDD505-2E9C-101B-9397-08002B2CF9AE}" pid="81" name="T2?L2.1.2.ГКАЛЧ">
    <vt:lpwstr>Расход электроэнергии на производство тепловой энергии ТЭС, кВт/Гкалч</vt:lpwstr>
  </property>
  <property fmtid="{D5CDD505-2E9C-101B-9397-08002B2CF9AE}" pid="82" name="T2?L2.2">
    <vt:lpwstr>Расход электроэнергии на нужды ГЭС</vt:lpwstr>
  </property>
  <property fmtid="{D5CDD505-2E9C-101B-9397-08002B2CF9AE}" pid="83" name="T2?L2.2.ПРЦ">
    <vt:lpwstr>Расход электроэнергии на нужды ГЭС, процентов</vt:lpwstr>
  </property>
  <property fmtid="{D5CDD505-2E9C-101B-9397-08002B2CF9AE}" pid="84" name="T2?L3">
    <vt:lpwstr>Отпуск электроэнергии с шин, всего</vt:lpwstr>
  </property>
  <property fmtid="{D5CDD505-2E9C-101B-9397-08002B2CF9AE}" pid="85" name="T2?L3.ГЭС">
    <vt:lpwstr>Отпуск электроэнергии с шин, ТЭС</vt:lpwstr>
  </property>
  <property fmtid="{D5CDD505-2E9C-101B-9397-08002B2CF9AE}" pid="86" name="T2?L3.ТЭС">
    <vt:lpwstr>Отпуск электроэнергии с шин, ГЭС</vt:lpwstr>
  </property>
  <property fmtid="{D5CDD505-2E9C-101B-9397-08002B2CF9AE}" pid="87" name="T2?L4">
    <vt:lpwstr>Отпуск электроэнергии на производственные и хозяйственные нужды ПЭ</vt:lpwstr>
  </property>
  <property fmtid="{D5CDD505-2E9C-101B-9397-08002B2CF9AE}" pid="88" name="T2?L5">
    <vt:lpwstr>Потери электроэнергии в пристанционных узлах</vt:lpwstr>
  </property>
  <property fmtid="{D5CDD505-2E9C-101B-9397-08002B2CF9AE}" pid="89" name="T2?L6">
    <vt:lpwstr>Отпуск электроэнергии с шин за минусом потерь, производственных и хозяйственных нужд (полезный отпуск ПЭ)</vt:lpwstr>
  </property>
  <property fmtid="{D5CDD505-2E9C-101B-9397-08002B2CF9AE}" pid="90" name="T2?L6.1">
    <vt:lpwstr>Полезный отпуск по производителям</vt:lpwstr>
  </property>
  <property fmtid="{D5CDD505-2E9C-101B-9397-08002B2CF9AE}" pid="91" name="T2?L6.2">
    <vt:lpwstr>Полезный отпуск по прямым договорам в общую сеть</vt:lpwstr>
  </property>
  <property fmtid="{D5CDD505-2E9C-101B-9397-08002B2CF9AE}" pid="92" name="T2?L7">
    <vt:lpwstr>Покупная электроэнергия, всего</vt:lpwstr>
  </property>
  <property fmtid="{D5CDD505-2E9C-101B-9397-08002B2CF9AE}" pid="93" name="T2?L7.1">
    <vt:lpwstr>Покупная электроэнергия собственным потребителям с ФОРЭМ</vt:lpwstr>
  </property>
  <property fmtid="{D5CDD505-2E9C-101B-9397-08002B2CF9AE}" pid="94" name="T2?L7.2">
    <vt:lpwstr>Транзитная энергия с оптового рынка</vt:lpwstr>
  </property>
  <property fmtid="{D5CDD505-2E9C-101B-9397-08002B2CF9AE}" pid="95" name="T2?L7.3">
    <vt:lpwstr>Покупная электроэнергия от блок-станций</vt:lpwstr>
  </property>
  <property fmtid="{D5CDD505-2E9C-101B-9397-08002B2CF9AE}" pid="96" name="T2?L8">
    <vt:lpwstr>Отпуск электроэнергии в сеть, всего</vt:lpwstr>
  </property>
  <property fmtid="{D5CDD505-2E9C-101B-9397-08002B2CF9AE}" pid="97" name="T2?L8.1">
    <vt:lpwstr>Отпуск в сеть ЭСО</vt:lpwstr>
  </property>
  <property fmtid="{D5CDD505-2E9C-101B-9397-08002B2CF9AE}" pid="98" name="T2?L9">
    <vt:lpwstr>Потери электроэнергии в сетях всего</vt:lpwstr>
  </property>
  <property fmtid="{D5CDD505-2E9C-101B-9397-08002B2CF9AE}" pid="99" name="T2?L9.ПРЦ">
    <vt:lpwstr>Потери электроэнергии в сетях, процентов</vt:lpwstr>
  </property>
  <property fmtid="{D5CDD505-2E9C-101B-9397-08002B2CF9AE}" pid="100" name="T2.1?L1">
    <vt:lpwstr>Выработка электроэнергии, всего</vt:lpwstr>
  </property>
  <property fmtid="{D5CDD505-2E9C-101B-9397-08002B2CF9AE}" pid="101" name="T2.1?L1.ГЭС">
    <vt:lpwstr>Выработка электроэнергии на ТЭС</vt:lpwstr>
  </property>
  <property fmtid="{D5CDD505-2E9C-101B-9397-08002B2CF9AE}" pid="102" name="T2.1?L1.ТЭС">
    <vt:lpwstr>Выработка электроэнергии на ГЭС</vt:lpwstr>
  </property>
  <property fmtid="{D5CDD505-2E9C-101B-9397-08002B2CF9AE}" pid="103" name="T2.1?L2">
    <vt:lpwstr>Покупная электроэнергия от других собственников</vt:lpwstr>
  </property>
  <property fmtid="{D5CDD505-2E9C-101B-9397-08002B2CF9AE}" pid="104" name="T2.1?L3">
    <vt:lpwstr>Расход электроэнергии на собственные нужды</vt:lpwstr>
  </property>
  <property fmtid="{D5CDD505-2E9C-101B-9397-08002B2CF9AE}" pid="105" name="T2.1?L3.1">
    <vt:lpwstr>Расход электроэнергии на собственные нужды, ТЭС</vt:lpwstr>
  </property>
  <property fmtid="{D5CDD505-2E9C-101B-9397-08002B2CF9AE}" pid="106" name="T2.1?L3.1.1">
    <vt:lpwstr>Расход электроэнергии на собственные нужды ТЭС на производство электроэнергии</vt:lpwstr>
  </property>
  <property fmtid="{D5CDD505-2E9C-101B-9397-08002B2CF9AE}" pid="107" name="T2.1?L3.1.1.ПРЦ">
    <vt:lpwstr>Расход электроэнергии на собственные нужды ТЭС на производство электроэнергии, процентов</vt:lpwstr>
  </property>
  <property fmtid="{D5CDD505-2E9C-101B-9397-08002B2CF9AE}" pid="108" name="T2.1?L3.1.2">
    <vt:lpwstr>Расход электроэнергии на собственные нужды ТЭС на производство тепловой энергии</vt:lpwstr>
  </property>
  <property fmtid="{D5CDD505-2E9C-101B-9397-08002B2CF9AE}" pid="109" name="T2.1?L3.1.2.ГКАЛЧ">
    <vt:lpwstr>Расход электроэнергии на собственные нужды ТЭС на производство тепловой энергии, кВт.ч/Гкал</vt:lpwstr>
  </property>
  <property fmtid="{D5CDD505-2E9C-101B-9397-08002B2CF9AE}" pid="110" name="T2.1?L3.2">
    <vt:lpwstr>Расход электроэнергии на собственные нужды ГЭС</vt:lpwstr>
  </property>
  <property fmtid="{D5CDD505-2E9C-101B-9397-08002B2CF9AE}" pid="111" name="T2.1?L3.2.ПРЦ">
    <vt:lpwstr>Расход электроэнергии на собственные нужды ГЭС, процентов</vt:lpwstr>
  </property>
  <property fmtid="{D5CDD505-2E9C-101B-9397-08002B2CF9AE}" pid="112" name="T2.1?L4">
    <vt:lpwstr>Отпуск электроэнергии с шин, всего</vt:lpwstr>
  </property>
  <property fmtid="{D5CDD505-2E9C-101B-9397-08002B2CF9AE}" pid="113" name="T2.1?L5">
    <vt:lpwstr>Расход электроэнергии на производственные и хозяйственные нужды ПЭ</vt:lpwstr>
  </property>
  <property fmtid="{D5CDD505-2E9C-101B-9397-08002B2CF9AE}" pid="114" name="T2.1?L6">
    <vt:lpwstr>Потери электроэнергии в пристанционных узлах</vt:lpwstr>
  </property>
  <property fmtid="{D5CDD505-2E9C-101B-9397-08002B2CF9AE}" pid="115" name="T2.1?L7">
    <vt:lpwstr>Полезный отпуск ПЭ, всего</vt:lpwstr>
  </property>
  <property fmtid="{D5CDD505-2E9C-101B-9397-08002B2CF9AE}" pid="116" name="T2.1?L7.1">
    <vt:lpwstr>Полезный отпуск ТЭС, всего</vt:lpwstr>
  </property>
  <property fmtid="{D5CDD505-2E9C-101B-9397-08002B2CF9AE}" pid="117" name="T2.2?L1">
    <vt:lpwstr>Полезный отпуск ПЭ</vt:lpwstr>
  </property>
  <property fmtid="{D5CDD505-2E9C-101B-9397-08002B2CF9AE}" pid="118" name="T2.2?L2">
    <vt:lpwstr>Покупная электроэнергия</vt:lpwstr>
  </property>
  <property fmtid="{D5CDD505-2E9C-101B-9397-08002B2CF9AE}" pid="119" name="T2.2?L2.1">
    <vt:lpwstr>Покупная электроэнергия с оптового рынка</vt:lpwstr>
  </property>
  <property fmtid="{D5CDD505-2E9C-101B-9397-08002B2CF9AE}" pid="120" name="T2.2?L2.2">
    <vt:lpwstr>Покупная электроэнергия от блок-станций</vt:lpwstr>
  </property>
  <property fmtid="{D5CDD505-2E9C-101B-9397-08002B2CF9AE}" pid="121" name="T2.2?L2.3">
    <vt:lpwstr>Покупная электроэнергия от других поставщиков</vt:lpwstr>
  </property>
  <property fmtid="{D5CDD505-2E9C-101B-9397-08002B2CF9AE}" pid="122" name="T2.2?L3">
    <vt:lpwstr>Потери электроэнергии в сетях</vt:lpwstr>
  </property>
  <property fmtid="{D5CDD505-2E9C-101B-9397-08002B2CF9AE}" pid="123" name="T2.2?L3.1">
    <vt:lpwstr>Потери электроэнергии в сетях, % к отпуску в сеть</vt:lpwstr>
  </property>
  <property fmtid="{D5CDD505-2E9C-101B-9397-08002B2CF9AE}" pid="124" name="T2.2?L4">
    <vt:lpwstr>Расход электроэнергии на производственные и хозяйственные нужды</vt:lpwstr>
  </property>
  <property fmtid="{D5CDD505-2E9C-101B-9397-08002B2CF9AE}" pid="125" name="T2.2?L4.1">
    <vt:lpwstr>Расход электроэнергии для закачки воды ГАЭС</vt:lpwstr>
  </property>
  <property fmtid="{D5CDD505-2E9C-101B-9397-08002B2CF9AE}" pid="126" name="T2.2?L4.2">
    <vt:lpwstr>Расход электроэнергии для электробойлерных</vt:lpwstr>
  </property>
  <property fmtid="{D5CDD505-2E9C-101B-9397-08002B2CF9AE}" pid="127" name="T2.2?L4.3">
    <vt:lpwstr>Расход электроэнергии для котельных</vt:lpwstr>
  </property>
  <property fmtid="{D5CDD505-2E9C-101B-9397-08002B2CF9AE}" pid="128" name="T2.2?L5">
    <vt:lpwstr>Полезный отпуск электроэнергии ЭСО , всего</vt:lpwstr>
  </property>
  <property fmtid="{D5CDD505-2E9C-101B-9397-08002B2CF9AE}" pid="129" name="T2.2?L5.1">
    <vt:lpwstr>Полезный отпуск электроэнергии ЭСО , передача электроэнергии на оптовый рынок</vt:lpwstr>
  </property>
  <property fmtid="{D5CDD505-2E9C-101B-9397-08002B2CF9AE}" pid="130" name="T2.2?L5.2">
    <vt:lpwstr>Полезный отпуск электроэнергии ЭСО , отпуск электроэнергии по прямым договорам</vt:lpwstr>
  </property>
  <property fmtid="{D5CDD505-2E9C-101B-9397-08002B2CF9AE}" pid="131" name="T2.2?L5.3">
    <vt:lpwstr>Полезный отпуск электроэнергии ЭСО , полезный отпуск электроэнергии в общую сеть</vt:lpwstr>
  </property>
  <property fmtid="{D5CDD505-2E9C-101B-9397-08002B2CF9AE}" pid="132" name="T3?L1">
    <vt:lpwstr>Технические потери</vt:lpwstr>
  </property>
  <property fmtid="{D5CDD505-2E9C-101B-9397-08002B2CF9AE}" pid="133" name="T3?L1.1">
    <vt:lpwstr>Потери холостого хода в трансформаторах</vt:lpwstr>
  </property>
  <property fmtid="{D5CDD505-2E9C-101B-9397-08002B2CF9AE}" pid="134" name="T3?L1.1.а">
    <vt:lpwstr>Норматив потерь</vt:lpwstr>
  </property>
  <property fmtid="{D5CDD505-2E9C-101B-9397-08002B2CF9AE}" pid="135" name="T3?L1.1.б">
    <vt:lpwstr>Суммарная мощность трансформаторов</vt:lpwstr>
  </property>
  <property fmtid="{D5CDD505-2E9C-101B-9397-08002B2CF9AE}" pid="136" name="T3?L1.1.в">
    <vt:lpwstr>Продолжительность периода</vt:lpwstr>
  </property>
  <property fmtid="{D5CDD505-2E9C-101B-9397-08002B2CF9AE}" pid="137" name="T3?L1.2">
    <vt:lpwstr>Потери в БСК и СТК</vt:lpwstr>
  </property>
  <property fmtid="{D5CDD505-2E9C-101B-9397-08002B2CF9AE}" pid="138" name="T3?L1.2.а">
    <vt:lpwstr>Норматив потерь в БСК и СТК</vt:lpwstr>
  </property>
  <property fmtid="{D5CDD505-2E9C-101B-9397-08002B2CF9AE}" pid="139" name="T3?L1.2.б">
    <vt:lpwstr>Количество потерь в БСК и СТК</vt:lpwstr>
  </property>
  <property fmtid="{D5CDD505-2E9C-101B-9397-08002B2CF9AE}" pid="140" name="T3?L1.3">
    <vt:lpwstr>Потери в шунтирующих реакторах</vt:lpwstr>
  </property>
  <property fmtid="{D5CDD505-2E9C-101B-9397-08002B2CF9AE}" pid="141" name="T3?L1.3.а">
    <vt:lpwstr>Норматив потерь в шунтирующих реакторах</vt:lpwstr>
  </property>
  <property fmtid="{D5CDD505-2E9C-101B-9397-08002B2CF9AE}" pid="142" name="T3?L1.3.б">
    <vt:lpwstr>Количество потерь в  шунтирующих реакторах</vt:lpwstr>
  </property>
  <property fmtid="{D5CDD505-2E9C-101B-9397-08002B2CF9AE}" pid="143" name="T3?L1.4">
    <vt:lpwstr>Потери в синхронных компенсаторах (СК), всего</vt:lpwstr>
  </property>
  <property fmtid="{D5CDD505-2E9C-101B-9397-08002B2CF9AE}" pid="144" name="T3?L1.4.1">
    <vt:lpwstr>Потери в синхронных компенсаторах (СК)</vt:lpwstr>
  </property>
  <property fmtid="{D5CDD505-2E9C-101B-9397-08002B2CF9AE}" pid="145" name="T3?L1.4.1.а">
    <vt:lpwstr>Норматив потерь в СК</vt:lpwstr>
  </property>
  <property fmtid="{D5CDD505-2E9C-101B-9397-08002B2CF9AE}" pid="146" name="T3?L1.4.1.б">
    <vt:lpwstr>Количество в СК</vt:lpwstr>
  </property>
  <property fmtid="{D5CDD505-2E9C-101B-9397-08002B2CF9AE}" pid="147" name="T3?L1.5">
    <vt:lpwstr>Потери электрической энергии на корону, всего </vt:lpwstr>
  </property>
  <property fmtid="{D5CDD505-2E9C-101B-9397-08002B2CF9AE}" pid="148" name="T3?L1.5.1">
    <vt:lpwstr>Потери на корону</vt:lpwstr>
  </property>
  <property fmtid="{D5CDD505-2E9C-101B-9397-08002B2CF9AE}" pid="149" name="T3?L1.5.1.а">
    <vt:lpwstr>Норматив потерь на корону</vt:lpwstr>
  </property>
  <property fmtid="{D5CDD505-2E9C-101B-9397-08002B2CF9AE}" pid="150" name="T3?L1.5.1.б">
    <vt:lpwstr>Протяженность линий</vt:lpwstr>
  </property>
  <property fmtid="{D5CDD505-2E9C-101B-9397-08002B2CF9AE}" pid="151" name="T3?L1.6">
    <vt:lpwstr>Нагрузочные потери, всего</vt:lpwstr>
  </property>
  <property fmtid="{D5CDD505-2E9C-101B-9397-08002B2CF9AE}" pid="152" name="T3?L1.6.1">
    <vt:lpwstr>Нагрузочные потери в сети ВН, СН1, СН11</vt:lpwstr>
  </property>
  <property fmtid="{D5CDD505-2E9C-101B-9397-08002B2CF9AE}" pid="153" name="T3?L1.6.1.а">
    <vt:lpwstr>Норматив потерь в сети ВН, СН1, СН11</vt:lpwstr>
  </property>
  <property fmtid="{D5CDD505-2E9C-101B-9397-08002B2CF9AE}" pid="154" name="T3?L1.6.1.б">
    <vt:lpwstr>Отпуск в сеть</vt:lpwstr>
  </property>
  <property fmtid="{D5CDD505-2E9C-101B-9397-08002B2CF9AE}" pid="155" name="T3?L1.6.2">
    <vt:lpwstr>Нагрузочные потери в сети НН</vt:lpwstr>
  </property>
  <property fmtid="{D5CDD505-2E9C-101B-9397-08002B2CF9AE}" pid="156" name="T3?L1.6.2.а">
    <vt:lpwstr>Норматив потерь в сети НН</vt:lpwstr>
  </property>
  <property fmtid="{D5CDD505-2E9C-101B-9397-08002B2CF9AE}" pid="157" name="T3?L1.6.2.б">
    <vt:lpwstr>Протяженность линий 0,4 кВ </vt:lpwstr>
  </property>
  <property fmtid="{D5CDD505-2E9C-101B-9397-08002B2CF9AE}" pid="158" name="T3?L2">
    <vt:lpwstr>Расход электроэнергии на собственные нужды подстанций</vt:lpwstr>
  </property>
  <property fmtid="{D5CDD505-2E9C-101B-9397-08002B2CF9AE}" pid="159" name="T3?L3">
    <vt:lpwstr>Потери электроэнергии, обусловленные погрешностями приборов учета</vt:lpwstr>
  </property>
  <property fmtid="{D5CDD505-2E9C-101B-9397-08002B2CF9AE}" pid="160" name="T3?L4">
    <vt:lpwstr>Потери электроэнергии в сетях ЭСО, всего</vt:lpwstr>
  </property>
  <property fmtid="{D5CDD505-2E9C-101B-9397-08002B2CF9AE}" pid="161" name="T4?L1">
    <vt:lpwstr>Поступление эл.энергии в сеть, всего</vt:lpwstr>
  </property>
  <property fmtid="{D5CDD505-2E9C-101B-9397-08002B2CF9AE}" pid="162" name="T4?L1.1">
    <vt:lpwstr>Поступление электроэнергии в сеть из смежной сети по уровням напряжения</vt:lpwstr>
  </property>
  <property fmtid="{D5CDD505-2E9C-101B-9397-08002B2CF9AE}" pid="163" name="T4?L1.1.ВСЕГО">
    <vt:lpwstr>Поступление электроэнергии в сеть из смежной сети, всего</vt:lpwstr>
  </property>
  <property fmtid="{D5CDD505-2E9C-101B-9397-08002B2CF9AE}" pid="164" name="T4?L1.2">
    <vt:lpwstr>Поступление электроэнергии в сеть от электростанций ПЭ (ЭСО)</vt:lpwstr>
  </property>
  <property fmtid="{D5CDD505-2E9C-101B-9397-08002B2CF9AE}" pid="165" name="T4?L1.3">
    <vt:lpwstr>Поступление электроэнергии в сеть от других поставщиков (в т.ч. с оптового рынка)</vt:lpwstr>
  </property>
  <property fmtid="{D5CDD505-2E9C-101B-9397-08002B2CF9AE}" pid="166" name="T4?L1.4">
    <vt:lpwstr>Поступление электроэнергии в сеть от других организаций </vt:lpwstr>
  </property>
  <property fmtid="{D5CDD505-2E9C-101B-9397-08002B2CF9AE}" pid="167" name="T4?L2">
    <vt:lpwstr>Потери электроэнергии в сети </vt:lpwstr>
  </property>
  <property fmtid="{D5CDD505-2E9C-101B-9397-08002B2CF9AE}" pid="168" name="T4?L2.1">
    <vt:lpwstr>Потери электроэнергии в сети, %</vt:lpwstr>
  </property>
  <property fmtid="{D5CDD505-2E9C-101B-9397-08002B2CF9AE}" pid="169" name="T4?L3">
    <vt:lpwstr>Расход электроэнергии на производственные и хозяйственные нужды</vt:lpwstr>
  </property>
  <property fmtid="{D5CDD505-2E9C-101B-9397-08002B2CF9AE}" pid="170" name="T4?L4">
    <vt:lpwstr>Полезный отпуск из сети </vt:lpwstr>
  </property>
  <property fmtid="{D5CDD505-2E9C-101B-9397-08002B2CF9AE}" pid="171" name="T4?L4.1">
    <vt:lpwstr>Полезный отпуск из сети собственным потребителям ЭСО</vt:lpwstr>
  </property>
  <property fmtid="{D5CDD505-2E9C-101B-9397-08002B2CF9AE}" pid="172" name="T4?L4.1.1">
    <vt:lpwstr>Полезный отпуск из сети собственным потребителям ЭСО, присоединенным к центру питания на генераторном напряжении</vt:lpwstr>
  </property>
  <property fmtid="{D5CDD505-2E9C-101B-9397-08002B2CF9AE}" pid="173" name="T4?L4.2">
    <vt:lpwstr>Полезный отпуск из сети потребителям оптового рынка</vt:lpwstr>
  </property>
  <property fmtid="{D5CDD505-2E9C-101B-9397-08002B2CF9AE}" pid="174" name="T4?L4.3">
    <vt:lpwstr>Полезный отпуск из сети, сальдо переток в другие организации</vt:lpwstr>
  </property>
  <property fmtid="{D5CDD505-2E9C-101B-9397-08002B2CF9AE}" pid="175" name="T5?L1">
    <vt:lpwstr>Поступление мощности в сеть, всего</vt:lpwstr>
  </property>
  <property fmtid="{D5CDD505-2E9C-101B-9397-08002B2CF9AE}" pid="176" name="T5?L1.1">
    <vt:lpwstr>Поступление мощности из смежной сети</vt:lpwstr>
  </property>
  <property fmtid="{D5CDD505-2E9C-101B-9397-08002B2CF9AE}" pid="177" name="T5?L1.1.ВСЕГО">
    <vt:lpwstr>Поступление мощности из смежной сети, всего</vt:lpwstr>
  </property>
  <property fmtid="{D5CDD505-2E9C-101B-9397-08002B2CF9AE}" pid="178" name="T5?L1.2">
    <vt:lpwstr>Поступление мощности от электростанций ПЭ</vt:lpwstr>
  </property>
  <property fmtid="{D5CDD505-2E9C-101B-9397-08002B2CF9AE}" pid="179" name="T5?L1.3">
    <vt:lpwstr>Поступление мощности от других поставщиков (в т.ч. с оптового рынка)</vt:lpwstr>
  </property>
  <property fmtid="{D5CDD505-2E9C-101B-9397-08002B2CF9AE}" pid="180" name="T5?L1.4">
    <vt:lpwstr>Поступление мощности от других организаций </vt:lpwstr>
  </property>
  <property fmtid="{D5CDD505-2E9C-101B-9397-08002B2CF9AE}" pid="181" name="T5?L2">
    <vt:lpwstr>Потери в сети</vt:lpwstr>
  </property>
  <property fmtid="{D5CDD505-2E9C-101B-9397-08002B2CF9AE}" pid="182" name="T5?L2.1">
    <vt:lpwstr>Потери в сети, процентов</vt:lpwstr>
  </property>
  <property fmtid="{D5CDD505-2E9C-101B-9397-08002B2CF9AE}" pid="183" name="T5?L3">
    <vt:lpwstr>Мощность на производственные и хозяйственные нужды</vt:lpwstr>
  </property>
  <property fmtid="{D5CDD505-2E9C-101B-9397-08002B2CF9AE}" pid="184" name="T5?L4">
    <vt:lpwstr>Полезный отпуск мощности потребителям</vt:lpwstr>
  </property>
  <property fmtid="{D5CDD505-2E9C-101B-9397-08002B2CF9AE}" pid="185" name="T5?L4.1">
    <vt:lpwstr>Заявленная (расчетная) мощность собственных потребителей, пользующихся региональными электрическими сетями </vt:lpwstr>
  </property>
  <property fmtid="{D5CDD505-2E9C-101B-9397-08002B2CF9AE}" pid="186" name="T5?L4.2">
    <vt:lpwstr>Заявленная (расчетная) мощность потребителей оптового рынка</vt:lpwstr>
  </property>
  <property fmtid="{D5CDD505-2E9C-101B-9397-08002B2CF9AE}" pid="187" name="T5?L4.3">
    <vt:lpwstr>Полезный отпуск мощности в другие организации</vt:lpwstr>
  </property>
  <property fmtid="{D5CDD505-2E9C-101B-9397-08002B2CF9AE}" pid="188" name="T6?L1">
    <vt:lpwstr>Объем полезного отпуска электроэнергии</vt:lpwstr>
  </property>
  <property fmtid="{D5CDD505-2E9C-101B-9397-08002B2CF9AE}" pid="189" name="T6?L2">
    <vt:lpwstr>Заявленная (расчетная) мощность</vt:lpwstr>
  </property>
  <property fmtid="{D5CDD505-2E9C-101B-9397-08002B2CF9AE}" pid="190" name="T6?L3">
    <vt:lpwstr>Число часов использования мощности</vt:lpwstr>
  </property>
  <property fmtid="{D5CDD505-2E9C-101B-9397-08002B2CF9AE}" pid="191" name="T6?L4">
    <vt:lpwstr>Доля потребления на разных уровнях напряжения</vt:lpwstr>
  </property>
  <property fmtid="{D5CDD505-2E9C-101B-9397-08002B2CF9AE}" pid="192" name="T7?L1">
    <vt:lpwstr>Отпуск теплоэнергии</vt:lpwstr>
  </property>
  <property fmtid="{D5CDD505-2E9C-101B-9397-08002B2CF9AE}" pid="193" name="T7?L1.1">
    <vt:lpwstr>Отпуск тепловой энергии по СЦТ</vt:lpwstr>
  </property>
  <property fmtid="{D5CDD505-2E9C-101B-9397-08002B2CF9AE}" pid="194" name="T7?L1.2">
    <vt:lpwstr>Отпуск тепловой энергии от котельных</vt:lpwstr>
  </property>
  <property fmtid="{D5CDD505-2E9C-101B-9397-08002B2CF9AE}" pid="195" name="T7?L1.3">
    <vt:lpwstr>Отпуск тепловой энергии от электробойлерных</vt:lpwstr>
  </property>
  <property fmtid="{D5CDD505-2E9C-101B-9397-08002B2CF9AE}" pid="196" name="T7?L2">
    <vt:lpwstr>Покупная теплоэнергия</vt:lpwstr>
  </property>
  <property fmtid="{D5CDD505-2E9C-101B-9397-08002B2CF9AE}" pid="197" name="T7?L3">
    <vt:lpwstr>Отпуск теплоэнергии в сеть ЭСО</vt:lpwstr>
  </property>
  <property fmtid="{D5CDD505-2E9C-101B-9397-08002B2CF9AE}" pid="198" name="T7?L4">
    <vt:lpwstr>Потери теплоэнергии в сети ЭСО</vt:lpwstr>
  </property>
  <property fmtid="{D5CDD505-2E9C-101B-9397-08002B2CF9AE}" pid="199" name="T7?L5">
    <vt:lpwstr>Полезный отпуск теплоэнергии ЭСО</vt:lpwstr>
  </property>
  <property fmtid="{D5CDD505-2E9C-101B-9397-08002B2CF9AE}" pid="200" name="T7?L6">
    <vt:lpwstr>Потери тепловой энергии в сети ЭСО</vt:lpwstr>
  </property>
  <property fmtid="{D5CDD505-2E9C-101B-9397-08002B2CF9AE}" pid="201" name="T7?L7">
    <vt:lpwstr>Потери тепловой энергии в процентах к отпуску</vt:lpwstr>
  </property>
  <property fmtid="{D5CDD505-2E9C-101B-9397-08002B2CF9AE}" pid="202" name="T7?L8">
    <vt:lpwstr>Расход тепловой энергии на прочие хозяйственные нужды ЭСО</vt:lpwstr>
  </property>
  <property fmtid="{D5CDD505-2E9C-101B-9397-08002B2CF9AE}" pid="203" name="T7?L9">
    <vt:lpwstr>Полезный отпуск тепловой энергии на ЭСО</vt:lpwstr>
  </property>
  <property fmtid="{D5CDD505-2E9C-101B-9397-08002B2CF9AE}" pid="204" name="T8?L3">
    <vt:lpwstr>Тепловая мощность Тепловая мощность</vt:lpwstr>
  </property>
  <property fmtid="{D5CDD505-2E9C-101B-9397-08002B2CF9AE}" pid="205" name="T8?L4">
    <vt:lpwstr>Отпуск тепловой энергии Отпуск тепловой энергии</vt:lpwstr>
  </property>
  <property fmtid="{D5CDD505-2E9C-101B-9397-08002B2CF9AE}" pid="206" name="T8?L5">
    <vt:lpwstr>Число часов использования мощности Число часов использования мощности</vt:lpwstr>
  </property>
  <property fmtid="{D5CDD505-2E9C-101B-9397-08002B2CF9AE}" pid="207" name="T9?L10">
    <vt:lpwstr>Расход условного топлива на выработку электроэнергии</vt:lpwstr>
  </property>
  <property fmtid="{D5CDD505-2E9C-101B-9397-08002B2CF9AE}" pid="208" name="T9?L11">
    <vt:lpwstr>Отпуск теплоэнергии</vt:lpwstr>
  </property>
  <property fmtid="{D5CDD505-2E9C-101B-9397-08002B2CF9AE}" pid="209" name="T9?L12">
    <vt:lpwstr>Расход теплоэнергии на собственные (производственные) нужды</vt:lpwstr>
  </property>
  <property fmtid="{D5CDD505-2E9C-101B-9397-08002B2CF9AE}" pid="210" name="T9?L13">
    <vt:lpwstr>Удельный расход условного топлива на выработку теплоэнергии</vt:lpwstr>
  </property>
  <property fmtid="{D5CDD505-2E9C-101B-9397-08002B2CF9AE}" pid="211" name="T9?L14">
    <vt:lpwstr>Расход условного топлива на выработку теплоэнергии</vt:lpwstr>
  </property>
  <property fmtid="{D5CDD505-2E9C-101B-9397-08002B2CF9AE}" pid="212" name="T9?L15">
    <vt:lpwstr>Расход условного топлива - всего</vt:lpwstr>
  </property>
  <property fmtid="{D5CDD505-2E9C-101B-9397-08002B2CF9AE}" pid="213" name="T9?L3">
    <vt:lpwstr>Выработка электроэнергии</vt:lpwstr>
  </property>
  <property fmtid="{D5CDD505-2E9C-101B-9397-08002B2CF9AE}" pid="214" name="T9?L4">
    <vt:lpwstr>Расход электроэнергии на собственные нужды - всего</vt:lpwstr>
  </property>
  <property fmtid="{D5CDD505-2E9C-101B-9397-08002B2CF9AE}" pid="215" name="T9?L5">
    <vt:lpwstr>Расход электроэнергии на собственные нужды - в процентах от выработки</vt:lpwstr>
  </property>
  <property fmtid="{D5CDD505-2E9C-101B-9397-08002B2CF9AE}" pid="216" name="T9?L6">
    <vt:lpwstr>Расход электроэнергии на производство электроэнергии</vt:lpwstr>
  </property>
  <property fmtid="{D5CDD505-2E9C-101B-9397-08002B2CF9AE}" pid="217" name="T9?L7">
    <vt:lpwstr>Расход электроэнергии на производство электроэнергии - в процентах от выработки</vt:lpwstr>
  </property>
  <property fmtid="{D5CDD505-2E9C-101B-9397-08002B2CF9AE}" pid="218" name="T9?L8">
    <vt:lpwstr>Отпуск электроэнергии с шин</vt:lpwstr>
  </property>
  <property fmtid="{D5CDD505-2E9C-101B-9397-08002B2CF9AE}" pid="219" name="T9?L9">
    <vt:lpwstr>Удельный расход условного топлива на выработку электроэнергии</vt:lpwstr>
  </property>
  <property fmtid="{D5CDD505-2E9C-101B-9397-08002B2CF9AE}" pid="220" name="T10?L10">
    <vt:lpwstr>Норматив потерь при перевозке топлива</vt:lpwstr>
  </property>
  <property fmtid="{D5CDD505-2E9C-101B-9397-08002B2CF9AE}" pid="221" name="T10?L11">
    <vt:lpwstr>Цена франко станции назначения</vt:lpwstr>
  </property>
  <property fmtid="{D5CDD505-2E9C-101B-9397-08002B2CF9AE}" pid="222" name="T10?L12">
    <vt:lpwstr>Стоимость приобретенного топлива</vt:lpwstr>
  </property>
  <property fmtid="{D5CDD505-2E9C-101B-9397-08002B2CF9AE}" pid="223" name="T10?L13">
    <vt:lpwstr>Расход  натурального топлива, всего</vt:lpwstr>
  </property>
  <property fmtid="{D5CDD505-2E9C-101B-9397-08002B2CF9AE}" pid="224" name="T10?L14">
    <vt:lpwstr>Цена израсходованного топлива</vt:lpwstr>
  </property>
  <property fmtid="{D5CDD505-2E9C-101B-9397-08002B2CF9AE}" pid="225" name="T10?L15">
    <vt:lpwstr>Стоимость топлива, израсходованного за период</vt:lpwstr>
  </property>
  <property fmtid="{D5CDD505-2E9C-101B-9397-08002B2CF9AE}" pid="226" name="T10?L16">
    <vt:lpwstr>Остаток топлива на конец периода</vt:lpwstr>
  </property>
  <property fmtid="{D5CDD505-2E9C-101B-9397-08002B2CF9AE}" pid="227" name="T10?L17">
    <vt:lpwstr>Цена топлива на конец периода</vt:lpwstr>
  </property>
  <property fmtid="{D5CDD505-2E9C-101B-9397-08002B2CF9AE}" pid="228" name="T10?L18">
    <vt:lpwstr>Стоимость топлива на конец периода</vt:lpwstr>
  </property>
  <property fmtid="{D5CDD505-2E9C-101B-9397-08002B2CF9AE}" pid="229" name="T10?L3">
    <vt:lpwstr>Остаток топлива на начало периода</vt:lpwstr>
  </property>
  <property fmtid="{D5CDD505-2E9C-101B-9397-08002B2CF9AE}" pid="230" name="T10?L4">
    <vt:lpwstr>Цена топлива на начало периода</vt:lpwstr>
  </property>
  <property fmtid="{D5CDD505-2E9C-101B-9397-08002B2CF9AE}" pid="231" name="T10?L5">
    <vt:lpwstr>Стоимость топлива на начало периода</vt:lpwstr>
  </property>
  <property fmtid="{D5CDD505-2E9C-101B-9397-08002B2CF9AE}" pid="232" name="T10?L6">
    <vt:lpwstr>Приход натурального топлива, всего</vt:lpwstr>
  </property>
  <property fmtid="{D5CDD505-2E9C-101B-9397-08002B2CF9AE}" pid="233" name="T10?L7">
    <vt:lpwstr>Цена франко станции отправления</vt:lpwstr>
  </property>
  <property fmtid="{D5CDD505-2E9C-101B-9397-08002B2CF9AE}" pid="234" name="T10?L8">
    <vt:lpwstr>Дальность перевозки топлива</vt:lpwstr>
  </property>
  <property fmtid="{D5CDD505-2E9C-101B-9397-08002B2CF9AE}" pid="235" name="T10?L9">
    <vt:lpwstr>Тариф на перевозку топлива</vt:lpwstr>
  </property>
  <property fmtid="{D5CDD505-2E9C-101B-9397-08002B2CF9AE}" pid="236" name="T11?L10">
    <vt:lpwstr>Цена топлива (руб / т.н.т.)</vt:lpwstr>
  </property>
  <property fmtid="{D5CDD505-2E9C-101B-9397-08002B2CF9AE}" pid="237" name="T11?L11">
    <vt:lpwstr>Цена топлива (руб / тут)</vt:lpwstr>
  </property>
  <property fmtid="{D5CDD505-2E9C-101B-9397-08002B2CF9AE}" pid="238" name="T11?L12">
    <vt:lpwstr>Стоимость топлива, всего</vt:lpwstr>
  </property>
  <property fmtid="{D5CDD505-2E9C-101B-9397-08002B2CF9AE}" pid="239" name="T11?L13">
    <vt:lpwstr>Стоимость топлива, электроэнергия </vt:lpwstr>
  </property>
  <property fmtid="{D5CDD505-2E9C-101B-9397-08002B2CF9AE}" pid="240" name="T11?L14">
    <vt:lpwstr>Стоимость топлива, теплоэнергия</vt:lpwstr>
  </property>
  <property fmtid="{D5CDD505-2E9C-101B-9397-08002B2CF9AE}" pid="241" name="T11?L3">
    <vt:lpwstr>Расход топлива (тыс. тут), всего</vt:lpwstr>
  </property>
  <property fmtid="{D5CDD505-2E9C-101B-9397-08002B2CF9AE}" pid="242" name="T11?L4">
    <vt:lpwstr>Расход топлива на производство электроэнергии (тыс. тут)</vt:lpwstr>
  </property>
  <property fmtid="{D5CDD505-2E9C-101B-9397-08002B2CF9AE}" pid="243" name="T11?L5">
    <vt:lpwstr>Расход топлива на производство тепловой энергии (тыс. тут)</vt:lpwstr>
  </property>
  <property fmtid="{D5CDD505-2E9C-101B-9397-08002B2CF9AE}" pid="244" name="T11?L6">
    <vt:lpwstr>Расход топлива (тыс.тнт  (млн.м3)), всего</vt:lpwstr>
  </property>
  <property fmtid="{D5CDD505-2E9C-101B-9397-08002B2CF9AE}" pid="245" name="T11?L7">
    <vt:lpwstr>Расход топлива на производство электроэнергии (тыс.тнт  (млн.м3))</vt:lpwstr>
  </property>
  <property fmtid="{D5CDD505-2E9C-101B-9397-08002B2CF9AE}" pid="246" name="T11?L8">
    <vt:lpwstr>Расход топлива на производство тепловой энергии (тыс.тнт  (млн.м3))</vt:lpwstr>
  </property>
  <property fmtid="{D5CDD505-2E9C-101B-9397-08002B2CF9AE}" pid="247" name="T11?L9">
    <vt:lpwstr>Переводной коэффициент</vt:lpwstr>
  </property>
  <property fmtid="{D5CDD505-2E9C-101B-9397-08002B2CF9AE}" pid="248" name="T12?L10">
    <vt:lpwstr>Затраты на покупку - всего</vt:lpwstr>
  </property>
  <property fmtid="{D5CDD505-2E9C-101B-9397-08002B2CF9AE}" pid="249" name="T12?L3">
    <vt:lpwstr>Объем покупной энергии, млн.кВтч (тыс.Гкал)</vt:lpwstr>
  </property>
  <property fmtid="{D5CDD505-2E9C-101B-9397-08002B2CF9AE}" pid="250" name="T12?L4">
    <vt:lpwstr>Расчетная мощность, тыс.кВт (Гкал/ч)</vt:lpwstr>
  </property>
  <property fmtid="{D5CDD505-2E9C-101B-9397-08002B2CF9AE}" pid="251" name="T12?L5">
    <vt:lpwstr>Одноставочный тариф</vt:lpwstr>
  </property>
  <property fmtid="{D5CDD505-2E9C-101B-9397-08002B2CF9AE}" pid="252" name="T12?L6">
    <vt:lpwstr>Двухставочный тариф - ставка за мощность</vt:lpwstr>
  </property>
  <property fmtid="{D5CDD505-2E9C-101B-9397-08002B2CF9AE}" pid="253" name="T12?L7">
    <vt:lpwstr>Двухставочный тариф - ставка за энергию</vt:lpwstr>
  </property>
  <property fmtid="{D5CDD505-2E9C-101B-9397-08002B2CF9AE}" pid="254" name="T12?L8">
    <vt:lpwstr>Затраты на покупку энергии</vt:lpwstr>
  </property>
  <property fmtid="{D5CDD505-2E9C-101B-9397-08002B2CF9AE}" pid="255" name="T12?L9">
    <vt:lpwstr>Затраты на покупку мощности</vt:lpwstr>
  </property>
  <property fmtid="{D5CDD505-2E9C-101B-9397-08002B2CF9AE}" pid="256" name="T13?L3">
    <vt:lpwstr>Объем электроэнергии, по видам тарифов</vt:lpwstr>
  </property>
  <property fmtid="{D5CDD505-2E9C-101B-9397-08002B2CF9AE}" pid="257" name="T13?L4">
    <vt:lpwstr>Размер платы за услуги, по видам тарифов</vt:lpwstr>
  </property>
  <property fmtid="{D5CDD505-2E9C-101B-9397-08002B2CF9AE}" pid="258" name="T13?L5">
    <vt:lpwstr>Сумма платы за услуги, по видам тарифов</vt:lpwstr>
  </property>
  <property fmtid="{D5CDD505-2E9C-101B-9397-08002B2CF9AE}" pid="259" name="T14?L3">
    <vt:lpwstr>Выработка электроэнергии, облагаемой водным налогом</vt:lpwstr>
  </property>
  <property fmtid="{D5CDD505-2E9C-101B-9397-08002B2CF9AE}" pid="260" name="T14?L4">
    <vt:lpwstr>Ставка водного налога</vt:lpwstr>
  </property>
  <property fmtid="{D5CDD505-2E9C-101B-9397-08002B2CF9AE}" pid="261" name="T14?L5">
    <vt:lpwstr>Сумма платы по водному налогу</vt:lpwstr>
  </property>
  <property fmtid="{D5CDD505-2E9C-101B-9397-08002B2CF9AE}" pid="262" name="T15?L1">
    <vt:lpwstr>Сырье, основные материалы</vt:lpwstr>
  </property>
  <property fmtid="{D5CDD505-2E9C-101B-9397-08002B2CF9AE}" pid="263" name="T15?L10">
    <vt:lpwstr>Итого затрат</vt:lpwstr>
  </property>
  <property fmtid="{D5CDD505-2E9C-101B-9397-08002B2CF9AE}" pid="264" name="T15?L10.1">
    <vt:lpwstr>Итого затрат на ремонт</vt:lpwstr>
  </property>
  <property fmtid="{D5CDD505-2E9C-101B-9397-08002B2CF9AE}" pid="265" name="T15?L11">
    <vt:lpwstr>Недополученный по независящим причинам доход</vt:lpwstr>
  </property>
  <property fmtid="{D5CDD505-2E9C-101B-9397-08002B2CF9AE}" pid="266" name="T15?L12">
    <vt:lpwstr>Избыток средств, полученный в предыдущем периоде регулирования</vt:lpwstr>
  </property>
  <property fmtid="{D5CDD505-2E9C-101B-9397-08002B2CF9AE}" pid="267" name="T15?L13">
    <vt:lpwstr>Всего себестоимость товарной продукции по ЭСО</vt:lpwstr>
  </property>
  <property fmtid="{D5CDD505-2E9C-101B-9397-08002B2CF9AE}" pid="268" name="T15?L13.1">
    <vt:lpwstr>Всего себестоимость товарной продукции по ЭСО - электрическая энергия</vt:lpwstr>
  </property>
  <property fmtid="{D5CDD505-2E9C-101B-9397-08002B2CF9AE}" pid="269" name="T15?L13.1.1">
    <vt:lpwstr>Всего себестоимость товарной продукции по ЭСО - электрическая энергия - производство</vt:lpwstr>
  </property>
  <property fmtid="{D5CDD505-2E9C-101B-9397-08002B2CF9AE}" pid="270" name="T15?L13.1.2">
    <vt:lpwstr>Всего себестоимость товарной продукции по ЭСО - электрическая энергия - покупка</vt:lpwstr>
  </property>
  <property fmtid="{D5CDD505-2E9C-101B-9397-08002B2CF9AE}" pid="271" name="T15?L13.1.3">
    <vt:lpwstr>Всего себестоимость товарной продукции по ЭСО - электрическая энергия - передача по сетям</vt:lpwstr>
  </property>
  <property fmtid="{D5CDD505-2E9C-101B-9397-08002B2CF9AE}" pid="272" name="T15?L13.2">
    <vt:lpwstr>Всего себестоимость товарной продукции по ЭСО - тепловая энергия</vt:lpwstr>
  </property>
  <property fmtid="{D5CDD505-2E9C-101B-9397-08002B2CF9AE}" pid="273" name="T15?L13.2.1">
    <vt:lpwstr>Всего себестоимость товарной продукции по ЭСО - тепловая энергия - производство</vt:lpwstr>
  </property>
  <property fmtid="{D5CDD505-2E9C-101B-9397-08002B2CF9AE}" pid="274" name="T15?L13.2.3">
    <vt:lpwstr>Всего себестоимость товарной продукции по ЭСО - тепловая энергия - передача по сетям</vt:lpwstr>
  </property>
  <property fmtid="{D5CDD505-2E9C-101B-9397-08002B2CF9AE}" pid="275" name="T15?L13.3">
    <vt:lpwstr>Себестоимость прочих видов продукции, услуг</vt:lpwstr>
  </property>
  <property fmtid="{D5CDD505-2E9C-101B-9397-08002B2CF9AE}" pid="276" name="T15?L2">
    <vt:lpwstr>Вспомогательные материалы</vt:lpwstr>
  </property>
  <property fmtid="{D5CDD505-2E9C-101B-9397-08002B2CF9AE}" pid="277" name="T15?L2.1">
    <vt:lpwstr>Вспомогательные материалы на ремонт</vt:lpwstr>
  </property>
  <property fmtid="{D5CDD505-2E9C-101B-9397-08002B2CF9AE}" pid="278" name="T15?L3">
    <vt:lpwstr>Работы и услуги производ. характера</vt:lpwstr>
  </property>
  <property fmtid="{D5CDD505-2E9C-101B-9397-08002B2CF9AE}" pid="279" name="T15?L3.1">
    <vt:lpwstr>Ремонт</vt:lpwstr>
  </property>
  <property fmtid="{D5CDD505-2E9C-101B-9397-08002B2CF9AE}" pid="280" name="T15?L4">
    <vt:lpwstr>Топливо на технологические цели</vt:lpwstr>
  </property>
  <property fmtid="{D5CDD505-2E9C-101B-9397-08002B2CF9AE}" pid="281" name="T15?L5">
    <vt:lpwstr>Энергия </vt:lpwstr>
  </property>
  <property fmtid="{D5CDD505-2E9C-101B-9397-08002B2CF9AE}" pid="282" name="T15?L5.1">
    <vt:lpwstr>Энергия на технологические цели (покупная энергия Таблица № П1.12.)</vt:lpwstr>
  </property>
  <property fmtid="{D5CDD505-2E9C-101B-9397-08002B2CF9AE}" pid="283" name="T15?L5.2">
    <vt:lpwstr>Энергия на хозяйственные нужды</vt:lpwstr>
  </property>
  <property fmtid="{D5CDD505-2E9C-101B-9397-08002B2CF9AE}" pid="284" name="T15?L6">
    <vt:lpwstr>Затраты на оплату труда</vt:lpwstr>
  </property>
  <property fmtid="{D5CDD505-2E9C-101B-9397-08002B2CF9AE}" pid="285" name="T15?L6.1">
    <vt:lpwstr>Оплата труда ремонтных рабочих</vt:lpwstr>
  </property>
  <property fmtid="{D5CDD505-2E9C-101B-9397-08002B2CF9AE}" pid="286" name="T15?L7">
    <vt:lpwstr>Отчисления на социальные нужды</vt:lpwstr>
  </property>
  <property fmtid="{D5CDD505-2E9C-101B-9397-08002B2CF9AE}" pid="287" name="T15?L7.1">
    <vt:lpwstr>Отчисления на социальные нужды - на ремонт</vt:lpwstr>
  </property>
  <property fmtid="{D5CDD505-2E9C-101B-9397-08002B2CF9AE}" pid="288" name="T15?L8">
    <vt:lpwstr>Амортизация основных фондов</vt:lpwstr>
  </property>
  <property fmtid="{D5CDD505-2E9C-101B-9397-08002B2CF9AE}" pid="289" name="T15?L9">
    <vt:lpwstr>Прочие затраты всего</vt:lpwstr>
  </property>
  <property fmtid="{D5CDD505-2E9C-101B-9397-08002B2CF9AE}" pid="290" name="T15?L9.1">
    <vt:lpwstr>Целевые средства на НИОКР</vt:lpwstr>
  </property>
  <property fmtid="{D5CDD505-2E9C-101B-9397-08002B2CF9AE}" pid="291" name="T15?L9.3">
    <vt:lpwstr>Плата за предельно допустимые выбросы (сбросы)</vt:lpwstr>
  </property>
  <property fmtid="{D5CDD505-2E9C-101B-9397-08002B2CF9AE}" pid="292" name="T15?L9.4">
    <vt:lpwstr>Услуги субъектов ФОРЭМ (Таблица № П1.13.)</vt:lpwstr>
  </property>
  <property fmtid="{D5CDD505-2E9C-101B-9397-08002B2CF9AE}" pid="293" name="T15?L9.5">
    <vt:lpwstr>Отчисления в ремонтный фонд (в случае его формирования)</vt:lpwstr>
  </property>
  <property fmtid="{D5CDD505-2E9C-101B-9397-08002B2CF9AE}" pid="294" name="T15?L9.6">
    <vt:lpwstr>Водный налог (ГЭС)</vt:lpwstr>
  </property>
  <property fmtid="{D5CDD505-2E9C-101B-9397-08002B2CF9AE}" pid="295" name="T15?L9.7">
    <vt:lpwstr>Непроизводственные расходы (налоги и другие обязательные платежи и сборы)</vt:lpwstr>
  </property>
  <property fmtid="{D5CDD505-2E9C-101B-9397-08002B2CF9AE}" pid="296" name="T15?L9.7.1">
    <vt:lpwstr>Налог на землю</vt:lpwstr>
  </property>
  <property fmtid="{D5CDD505-2E9C-101B-9397-08002B2CF9AE}" pid="297" name="T15?L9.7.2">
    <vt:lpwstr>Транспортный налог</vt:lpwstr>
  </property>
  <property fmtid="{D5CDD505-2E9C-101B-9397-08002B2CF9AE}" pid="298" name="T15?L9.7.3">
    <vt:lpwstr>Налог на воду</vt:lpwstr>
  </property>
  <property fmtid="{D5CDD505-2E9C-101B-9397-08002B2CF9AE}" pid="299" name="T15?L9.8">
    <vt:lpwstr>Другие затраты, относимые на себестоимость продукции, всего</vt:lpwstr>
  </property>
  <property fmtid="{D5CDD505-2E9C-101B-9397-08002B2CF9AE}" pid="300" name="T15?L9.8.1">
    <vt:lpwstr>Другие затраты, относимые на себестоимость продукции</vt:lpwstr>
  </property>
  <property fmtid="{D5CDD505-2E9C-101B-9397-08002B2CF9AE}" pid="301" name="T16?L1">
    <vt:lpwstr>Численность</vt:lpwstr>
  </property>
  <property fmtid="{D5CDD505-2E9C-101B-9397-08002B2CF9AE}" pid="302" name="T16?L1.1">
    <vt:lpwstr>Численность ППП </vt:lpwstr>
  </property>
  <property fmtid="{D5CDD505-2E9C-101B-9397-08002B2CF9AE}" pid="303" name="T16?L10">
    <vt:lpwstr>Всего средства на оплату труда</vt:lpwstr>
  </property>
  <property fmtid="{D5CDD505-2E9C-101B-9397-08002B2CF9AE}" pid="304" name="T16?L10.1">
    <vt:lpwstr>Средства на оплату труда за счет себестоимости</vt:lpwstr>
  </property>
  <property fmtid="{D5CDD505-2E9C-101B-9397-08002B2CF9AE}" pid="305" name="T16?L11">
    <vt:lpwstr>Среднемесячный доход на 1 работника</vt:lpwstr>
  </property>
  <property fmtid="{D5CDD505-2E9C-101B-9397-08002B2CF9AE}" pid="306" name="T16?L12.1">
    <vt:lpwstr>Производство электроэнергии</vt:lpwstr>
  </property>
  <property fmtid="{D5CDD505-2E9C-101B-9397-08002B2CF9AE}" pid="307" name="T16?L12.2">
    <vt:lpwstr>Производство теплоэнергии</vt:lpwstr>
  </property>
  <property fmtid="{D5CDD505-2E9C-101B-9397-08002B2CF9AE}" pid="308" name="T16?L12.3">
    <vt:lpwstr>Передача электроэнергии</vt:lpwstr>
  </property>
  <property fmtid="{D5CDD505-2E9C-101B-9397-08002B2CF9AE}" pid="309" name="T16?L12.4">
    <vt:lpwstr>Передача теплоэнергии </vt:lpwstr>
  </property>
  <property fmtid="{D5CDD505-2E9C-101B-9397-08002B2CF9AE}" pid="310" name="T16?L12.5">
    <vt:lpwstr>Прочие виды деятельности</vt:lpwstr>
  </property>
  <property fmtid="{D5CDD505-2E9C-101B-9397-08002B2CF9AE}" pid="311" name="T16?L2">
    <vt:lpwstr>Среднемесячная зарплата ППП на 1-го работника (в составе себестоимости)</vt:lpwstr>
  </property>
  <property fmtid="{D5CDD505-2E9C-101B-9397-08002B2CF9AE}" pid="312" name="T16?L2.1">
    <vt:lpwstr>Тарифная ставка рабочего 1-го разряда</vt:lpwstr>
  </property>
  <property fmtid="{D5CDD505-2E9C-101B-9397-08002B2CF9AE}" pid="313" name="T16?L2.10">
    <vt:lpwstr>Выплата районных коэффициентов и северных надбавок</vt:lpwstr>
  </property>
  <property fmtid="{D5CDD505-2E9C-101B-9397-08002B2CF9AE}" pid="314" name="T16?L2.10.1">
    <vt:lpwstr>Выплаты по итогам  года, процент выплат</vt:lpwstr>
  </property>
  <property fmtid="{D5CDD505-2E9C-101B-9397-08002B2CF9AE}" pid="315" name="T16?L2.10.2">
    <vt:lpwstr>Выплаты по итогам  года, сумма выплат</vt:lpwstr>
  </property>
  <property fmtid="{D5CDD505-2E9C-101B-9397-08002B2CF9AE}" pid="316" name="T16?L2.2">
    <vt:lpwstr>Дефлятор по заработной плате</vt:lpwstr>
  </property>
  <property fmtid="{D5CDD505-2E9C-101B-9397-08002B2CF9AE}" pid="317" name="T16?L2.3">
    <vt:lpwstr>Тарифная ставка рабочего 1-го разряда с учетом дефлятора</vt:lpwstr>
  </property>
  <property fmtid="{D5CDD505-2E9C-101B-9397-08002B2CF9AE}" pid="318" name="T16?L2.4">
    <vt:lpwstr>Средняя ступень по оплате труда</vt:lpwstr>
  </property>
  <property fmtid="{D5CDD505-2E9C-101B-9397-08002B2CF9AE}" pid="319" name="T16?L2.5">
    <vt:lpwstr>Тарифный коэффициент соответствующий ступени по оплате труда</vt:lpwstr>
  </property>
  <property fmtid="{D5CDD505-2E9C-101B-9397-08002B2CF9AE}" pid="320" name="T16?L2.6.1">
    <vt:lpwstr>Доплаты стимулирующего и компенсирующего характера в процентах</vt:lpwstr>
  </property>
  <property fmtid="{D5CDD505-2E9C-101B-9397-08002B2CF9AE}" pid="321" name="T16?L2.6.2">
    <vt:lpwstr>Выплаты, связанные с режимом работы в условиями труда 1 работника, сумма выплат</vt:lpwstr>
  </property>
  <property fmtid="{D5CDD505-2E9C-101B-9397-08002B2CF9AE}" pid="322" name="T16?L2.7">
    <vt:lpwstr>Текущее премирование</vt:lpwstr>
  </property>
  <property fmtid="{D5CDD505-2E9C-101B-9397-08002B2CF9AE}" pid="323" name="T16?L2.7.1">
    <vt:lpwstr>Выплаты, связанные с режимом работы в условиями труда 1 работника, процент выплат</vt:lpwstr>
  </property>
  <property fmtid="{D5CDD505-2E9C-101B-9397-08002B2CF9AE}" pid="324" name="T16?L2.7.2">
    <vt:lpwstr>Выплаты, связанные с режимом работы в условиями труда 1 работника, сумма выплат</vt:lpwstr>
  </property>
  <property fmtid="{D5CDD505-2E9C-101B-9397-08002B2CF9AE}" pid="325" name="T16?L2.8">
    <vt:lpwstr>Выплата вознаграждений за выслугу лет</vt:lpwstr>
  </property>
  <property fmtid="{D5CDD505-2E9C-101B-9397-08002B2CF9AE}" pid="326" name="T16?L2.8.1">
    <vt:lpwstr>Текущее премирование, процент выплат</vt:lpwstr>
  </property>
  <property fmtid="{D5CDD505-2E9C-101B-9397-08002B2CF9AE}" pid="327" name="T16?L2.8.2">
    <vt:lpwstr>Текущее премирование, сумма выплат</vt:lpwstr>
  </property>
  <property fmtid="{D5CDD505-2E9C-101B-9397-08002B2CF9AE}" pid="328" name="T16?L2.9">
    <vt:lpwstr>Выплата вознаграждений по итогам работы за год</vt:lpwstr>
  </property>
  <property fmtid="{D5CDD505-2E9C-101B-9397-08002B2CF9AE}" pid="329" name="T16?L2.9.1">
    <vt:lpwstr>Вознаграждение за выслугу лет, процент выплат</vt:lpwstr>
  </property>
  <property fmtid="{D5CDD505-2E9C-101B-9397-08002B2CF9AE}" pid="330" name="T16?L2.9.2">
    <vt:lpwstr>Вознаграждение за выслугу лет, сумма выплат</vt:lpwstr>
  </property>
  <property fmtid="{D5CDD505-2E9C-101B-9397-08002B2CF9AE}" pid="331" name="T16?L3">
    <vt:lpwstr>Итого расчетная средняя зарплата ППП на 1-го чел. в месяц </vt:lpwstr>
  </property>
  <property fmtid="{D5CDD505-2E9C-101B-9397-08002B2CF9AE}" pid="332" name="T16?L4">
    <vt:lpwstr>Расчет средств на оплату труда ППП (в составе себестоимости)</vt:lpwstr>
  </property>
  <property fmtid="{D5CDD505-2E9C-101B-9397-08002B2CF9AE}" pid="333" name="T16?L4.1">
    <vt:lpwstr>Численность, принятая для расчета (базовый период - фактическая)</vt:lpwstr>
  </property>
  <property fmtid="{D5CDD505-2E9C-101B-9397-08002B2CF9AE}" pid="334" name="T16?L4.2">
    <vt:lpwstr>Среднемесячная оплата труда на 1 работника</vt:lpwstr>
  </property>
  <property fmtid="{D5CDD505-2E9C-101B-9397-08002B2CF9AE}" pid="335" name="T16?L4.3">
    <vt:lpwstr>Льготный проезд к месту отдыха</vt:lpwstr>
  </property>
  <property fmtid="{D5CDD505-2E9C-101B-9397-08002B2CF9AE}" pid="336" name="T16?L4.4">
    <vt:lpwstr>По постановлению от 03.11.94 г. №1206</vt:lpwstr>
  </property>
  <property fmtid="{D5CDD505-2E9C-101B-9397-08002B2CF9AE}" pid="337" name="T16?L4.5">
    <vt:lpwstr>Итого средства на оплату труда непромышленного персонала</vt:lpwstr>
  </property>
  <property fmtid="{D5CDD505-2E9C-101B-9397-08002B2CF9AE}" pid="338" name="T16?L5">
    <vt:lpwstr>Итого средства на оплату труда ППП </vt:lpwstr>
  </property>
  <property fmtid="{D5CDD505-2E9C-101B-9397-08002B2CF9AE}" pid="339" name="T16?L6">
    <vt:lpwstr>Итого средства на потребление</vt:lpwstr>
  </property>
  <property fmtid="{D5CDD505-2E9C-101B-9397-08002B2CF9AE}" pid="340" name="T16?L6.1">
    <vt:lpwstr>Численность, принятая для расчета (базовый период - фактическая)</vt:lpwstr>
  </property>
  <property fmtid="{D5CDD505-2E9C-101B-9397-08002B2CF9AE}" pid="341" name="T16?L6.2">
    <vt:lpwstr>Среднемесячная оплата труда на 1 работника</vt:lpwstr>
  </property>
  <property fmtid="{D5CDD505-2E9C-101B-9397-08002B2CF9AE}" pid="342" name="T16?L6.3">
    <vt:lpwstr>Льготный проезд к месту отдыха</vt:lpwstr>
  </property>
  <property fmtid="{D5CDD505-2E9C-101B-9397-08002B2CF9AE}" pid="343" name="T16?L6.4">
    <vt:lpwstr>По постановлению от 03.11.94 г. №1206</vt:lpwstr>
  </property>
  <property fmtid="{D5CDD505-2E9C-101B-9397-08002B2CF9AE}" pid="344" name="T16?L6.5">
    <vt:lpwstr>Итого средства на оплату труда непромышленного персонала</vt:lpwstr>
  </property>
  <property fmtid="{D5CDD505-2E9C-101B-9397-08002B2CF9AE}" pid="345" name="T16?L7">
    <vt:lpwstr>Среднемесячный доход на 1 работника</vt:lpwstr>
  </property>
  <property fmtid="{D5CDD505-2E9C-101B-9397-08002B2CF9AE}" pid="346" name="T16?L7.1">
    <vt:lpwstr>Численность всего, принятая для расчета (базовый период - фактическая)</vt:lpwstr>
  </property>
  <property fmtid="{D5CDD505-2E9C-101B-9397-08002B2CF9AE}" pid="347" name="T16?L7.2">
    <vt:lpwstr>Денежные выплаты на 1 работника в месяц</vt:lpwstr>
  </property>
  <property fmtid="{D5CDD505-2E9C-101B-9397-08002B2CF9AE}" pid="348" name="T16?L7.3">
    <vt:lpwstr>Итого по денежным выплатам</vt:lpwstr>
  </property>
  <property fmtid="{D5CDD505-2E9C-101B-9397-08002B2CF9AE}" pid="349" name="T16?L8">
    <vt:lpwstr>Итого средства на оплату труда</vt:lpwstr>
  </property>
  <property fmtid="{D5CDD505-2E9C-101B-9397-08002B2CF9AE}" pid="350" name="T16?L9">
    <vt:lpwstr>Фонд оплаты труда (с учетом выплат социального характера)</vt:lpwstr>
  </property>
  <property fmtid="{D5CDD505-2E9C-101B-9397-08002B2CF9AE}" pid="351" name="T16?L9.1">
    <vt:lpwstr>ППП за счет кап.стр-ва, НИОКР и пр.</vt:lpwstr>
  </property>
  <property fmtid="{D5CDD505-2E9C-101B-9397-08002B2CF9AE}" pid="352" name="T16?L9.2">
    <vt:lpwstr>Персонала несписочного состава</vt:lpwstr>
  </property>
  <property fmtid="{D5CDD505-2E9C-101B-9397-08002B2CF9AE}" pid="353" name="T16?L9.3">
    <vt:lpwstr>Компенсационные выплаты высвобождающимся работникам</vt:lpwstr>
  </property>
  <property fmtid="{D5CDD505-2E9C-101B-9397-08002B2CF9AE}" pid="354" name="T17?L1">
    <vt:lpwstr>Балансовая стоимость основных производственных фондов на начало периода регулирования</vt:lpwstr>
  </property>
  <property fmtid="{D5CDD505-2E9C-101B-9397-08002B2CF9AE}" pid="355" name="T17?L2">
    <vt:lpwstr>Ввод основных производственных фондов</vt:lpwstr>
  </property>
  <property fmtid="{D5CDD505-2E9C-101B-9397-08002B2CF9AE}" pid="356" name="T17?L3">
    <vt:lpwstr>Выбытие основных производственных фондов</vt:lpwstr>
  </property>
  <property fmtid="{D5CDD505-2E9C-101B-9397-08002B2CF9AE}" pid="357" name="T17?L4">
    <vt:lpwstr>Средняя стоимость основных производственных фондов</vt:lpwstr>
  </property>
  <property fmtid="{D5CDD505-2E9C-101B-9397-08002B2CF9AE}" pid="358" name="T17?L5">
    <vt:lpwstr>Средняя норма амортизации</vt:lpwstr>
  </property>
  <property fmtid="{D5CDD505-2E9C-101B-9397-08002B2CF9AE}" pid="359" name="T17?L6">
    <vt:lpwstr>Сумма амортизационных отчислений</vt:lpwstr>
  </property>
  <property fmtid="{D5CDD505-2E9C-101B-9397-08002B2CF9AE}" pid="360" name="T17?L6.1">
    <vt:lpwstr>Производство электроэнергии</vt:lpwstr>
  </property>
  <property fmtid="{D5CDD505-2E9C-101B-9397-08002B2CF9AE}" pid="361" name="T17?L6.2">
    <vt:lpwstr>Производство теплоэнергии</vt:lpwstr>
  </property>
  <property fmtid="{D5CDD505-2E9C-101B-9397-08002B2CF9AE}" pid="362" name="T17?L6.3">
    <vt:lpwstr>Передача электроэнергии</vt:lpwstr>
  </property>
  <property fmtid="{D5CDD505-2E9C-101B-9397-08002B2CF9AE}" pid="363" name="T17?L6.4">
    <vt:lpwstr>Передача теплоэнергии </vt:lpwstr>
  </property>
  <property fmtid="{D5CDD505-2E9C-101B-9397-08002B2CF9AE}" pid="364" name="T17?L6.6">
    <vt:lpwstr>Прочие виды деятельности</vt:lpwstr>
  </property>
  <property fmtid="{D5CDD505-2E9C-101B-9397-08002B2CF9AE}" pid="365" name="T17.1?L3">
    <vt:lpwstr>Cтоимость на начало регулируемого периода</vt:lpwstr>
  </property>
  <property fmtid="{D5CDD505-2E9C-101B-9397-08002B2CF9AE}" pid="366" name="T17.1?L4">
    <vt:lpwstr>Ввод основных производственных фондов</vt:lpwstr>
  </property>
  <property fmtid="{D5CDD505-2E9C-101B-9397-08002B2CF9AE}" pid="367" name="T17.1?L5">
    <vt:lpwstr>Выбытие основных производственных фондов</vt:lpwstr>
  </property>
  <property fmtid="{D5CDD505-2E9C-101B-9397-08002B2CF9AE}" pid="368" name="T17.1?L6">
    <vt:lpwstr>Cтоимость на конец регулируемого периода </vt:lpwstr>
  </property>
  <property fmtid="{D5CDD505-2E9C-101B-9397-08002B2CF9AE}" pid="369" name="T17.1?L7">
    <vt:lpwstr>Cреднегодовая стоимость </vt:lpwstr>
  </property>
  <property fmtid="{D5CDD505-2E9C-101B-9397-08002B2CF9AE}" pid="370" name="T17.1?L8">
    <vt:lpwstr>Амортизация</vt:lpwstr>
  </property>
  <property fmtid="{D5CDD505-2E9C-101B-9397-08002B2CF9AE}" pid="371" name="T18?L1">
    <vt:lpwstr>Топливо на технологические цели</vt:lpwstr>
  </property>
  <property fmtid="{D5CDD505-2E9C-101B-9397-08002B2CF9AE}" pid="372" name="T18?L10">
    <vt:lpwstr>Водный налог</vt:lpwstr>
  </property>
  <property fmtid="{D5CDD505-2E9C-101B-9397-08002B2CF9AE}" pid="373" name="T18?L11">
    <vt:lpwstr>Покупная электроэнергия</vt:lpwstr>
  </property>
  <property fmtid="{D5CDD505-2E9C-101B-9397-08002B2CF9AE}" pid="374" name="T18?L11.1">
    <vt:lpwstr>Относимая на условно-постоянные расходы</vt:lpwstr>
  </property>
  <property fmtid="{D5CDD505-2E9C-101B-9397-08002B2CF9AE}" pid="375" name="T18?L11.2">
    <vt:lpwstr>Относимая на переменные расходы</vt:lpwstr>
  </property>
  <property fmtid="{D5CDD505-2E9C-101B-9397-08002B2CF9AE}" pid="376" name="T18?L12">
    <vt:lpwstr>Недополученный по независящим причинам доход</vt:lpwstr>
  </property>
  <property fmtid="{D5CDD505-2E9C-101B-9397-08002B2CF9AE}" pid="377" name="T18?L13">
    <vt:lpwstr>Избыток средств, полученный в предыдущем периоде регулирования</vt:lpwstr>
  </property>
  <property fmtid="{D5CDD505-2E9C-101B-9397-08002B2CF9AE}" pid="378" name="T18?L14">
    <vt:lpwstr>Итого производственные расходы </vt:lpwstr>
  </property>
  <property fmtid="{D5CDD505-2E9C-101B-9397-08002B2CF9AE}" pid="379" name="T18?L15">
    <vt:lpwstr>Полезный отпуск электроэнергии</vt:lpwstr>
  </property>
  <property fmtid="{D5CDD505-2E9C-101B-9397-08002B2CF9AE}" pid="380" name="T18?L16">
    <vt:lpwstr>Себестоимость</vt:lpwstr>
  </property>
  <property fmtid="{D5CDD505-2E9C-101B-9397-08002B2CF9AE}" pid="381" name="T18?L16.1">
    <vt:lpwstr>Себестоимость - переменная составляющая </vt:lpwstr>
  </property>
  <property fmtid="{D5CDD505-2E9C-101B-9397-08002B2CF9AE}" pid="382" name="T18?L16.1.1">
    <vt:lpwstr>Себестоимость - топливная составляющая</vt:lpwstr>
  </property>
  <property fmtid="{D5CDD505-2E9C-101B-9397-08002B2CF9AE}" pid="383" name="T18?L16.1.2">
    <vt:lpwstr>Себестоимость - водный налог</vt:lpwstr>
  </property>
  <property fmtid="{D5CDD505-2E9C-101B-9397-08002B2CF9AE}" pid="384" name="T18?L16.1.3">
    <vt:lpwstr>Себестоимость - покупная электроэнергия</vt:lpwstr>
  </property>
  <property fmtid="{D5CDD505-2E9C-101B-9397-08002B2CF9AE}" pid="385" name="T18?L17">
    <vt:lpwstr>Условно-постоянные затраты</vt:lpwstr>
  </property>
  <property fmtid="{D5CDD505-2E9C-101B-9397-08002B2CF9AE}" pid="386" name="T18?L17.1">
    <vt:lpwstr>Условно-постоянные затраты по источникам энергии</vt:lpwstr>
  </property>
  <property fmtid="{D5CDD505-2E9C-101B-9397-08002B2CF9AE}" pid="387" name="T18?L17.2">
    <vt:lpwstr>Условно-постоянные затраты по сетям</vt:lpwstr>
  </property>
  <property fmtid="{D5CDD505-2E9C-101B-9397-08002B2CF9AE}" pid="388" name="T18?L17.3">
    <vt:lpwstr>Условно-постоянные затраты по покупной</vt:lpwstr>
  </property>
  <property fmtid="{D5CDD505-2E9C-101B-9397-08002B2CF9AE}" pid="389" name="T18?L17.4">
    <vt:lpwstr>Сумма общехозяйственных расходов</vt:lpwstr>
  </property>
  <property fmtid="{D5CDD505-2E9C-101B-9397-08002B2CF9AE}" pid="390" name="T18?L18">
    <vt:lpwstr>Условно-переменнные затраты</vt:lpwstr>
  </property>
  <property fmtid="{D5CDD505-2E9C-101B-9397-08002B2CF9AE}" pid="391" name="T18?L2">
    <vt:lpwstr>Вода на технологические цели</vt:lpwstr>
  </property>
  <property fmtid="{D5CDD505-2E9C-101B-9397-08002B2CF9AE}" pid="392" name="T18?L3">
    <vt:lpwstr>Основная оплата труда производственных рабочих</vt:lpwstr>
  </property>
  <property fmtid="{D5CDD505-2E9C-101B-9397-08002B2CF9AE}" pid="393" name="T18?L4">
    <vt:lpwstr>Дополнительная оплата труда производственных рабочих</vt:lpwstr>
  </property>
  <property fmtid="{D5CDD505-2E9C-101B-9397-08002B2CF9AE}" pid="394" name="T18?L5">
    <vt:lpwstr>Отчисления на соц. нужды с оплаты производственных рабочих</vt:lpwstr>
  </property>
  <property fmtid="{D5CDD505-2E9C-101B-9397-08002B2CF9AE}" pid="395" name="T18?L6">
    <vt:lpwstr>Расходы по содержание и эксплуатации оборудования</vt:lpwstr>
  </property>
  <property fmtid="{D5CDD505-2E9C-101B-9397-08002B2CF9AE}" pid="396" name="T18?L6.1">
    <vt:lpwstr>Амортизация производственного оборудования</vt:lpwstr>
  </property>
  <property fmtid="{D5CDD505-2E9C-101B-9397-08002B2CF9AE}" pid="397" name="T18?L6.2">
    <vt:lpwstr>Ремонт основного оборудования</vt:lpwstr>
  </property>
  <property fmtid="{D5CDD505-2E9C-101B-9397-08002B2CF9AE}" pid="398" name="T18?L6.3">
    <vt:lpwstr>Другие расходы по содержанию и эксплуатации оборудования</vt:lpwstr>
  </property>
  <property fmtid="{D5CDD505-2E9C-101B-9397-08002B2CF9AE}" pid="399" name="T18?L7">
    <vt:lpwstr>Расходы по подготовке и освоению производства (пусковые работы)</vt:lpwstr>
  </property>
  <property fmtid="{D5CDD505-2E9C-101B-9397-08002B2CF9AE}" pid="400" name="T18?L8">
    <vt:lpwstr>Цеховые расходы</vt:lpwstr>
  </property>
  <property fmtid="{D5CDD505-2E9C-101B-9397-08002B2CF9AE}" pid="401" name="T18?L9">
    <vt:lpwstr>Общехозяйственные расходы, всего</vt:lpwstr>
  </property>
  <property fmtid="{D5CDD505-2E9C-101B-9397-08002B2CF9AE}" pid="402" name="T18?L9.1">
    <vt:lpwstr>Целевые средства на НИОКР</vt:lpwstr>
  </property>
  <property fmtid="{D5CDD505-2E9C-101B-9397-08002B2CF9AE}" pid="403" name="T18?L9.2">
    <vt:lpwstr>Средства на страхование</vt:lpwstr>
  </property>
  <property fmtid="{D5CDD505-2E9C-101B-9397-08002B2CF9AE}" pid="404" name="T18?L9.3">
    <vt:lpwstr>Плата за предельно допустимые выбросы (сбросы) загрязняющих вещеcтв</vt:lpwstr>
  </property>
  <property fmtid="{D5CDD505-2E9C-101B-9397-08002B2CF9AE}" pid="405" name="T18?L9.5">
    <vt:lpwstr>Отчисления в ремонтный фонд в случае его формирования</vt:lpwstr>
  </property>
  <property fmtid="{D5CDD505-2E9C-101B-9397-08002B2CF9AE}" pid="406" name="T18?L9.6">
    <vt:lpwstr>Непроизводственные расходы (налоги и другие обязательные платежи и сборы) всего</vt:lpwstr>
  </property>
  <property fmtid="{D5CDD505-2E9C-101B-9397-08002B2CF9AE}" pid="407" name="T18?L9.6.x">
    <vt:lpwstr>Непроизводственные расходы (налоги и другие обязательные платежи и сборы)</vt:lpwstr>
  </property>
  <property fmtid="{D5CDD505-2E9C-101B-9397-08002B2CF9AE}" pid="408" name="T18?L9.7">
    <vt:lpwstr>Другие затраты, относимые на себестоимость продукции всего</vt:lpwstr>
  </property>
  <property fmtid="{D5CDD505-2E9C-101B-9397-08002B2CF9AE}" pid="409" name="T18?L9.7.x">
    <vt:lpwstr>Другие затраты, относимые на себестоимость продукции</vt:lpwstr>
  </property>
  <property fmtid="{D5CDD505-2E9C-101B-9397-08002B2CF9AE}" pid="410" name="T18?L9.4">
    <vt:lpwstr>Оплата за услуги по организации функционирования и развитию ЕЭС России, ОДУ, АТС ФОРЭМ, ФСК</vt:lpwstr>
  </property>
  <property fmtid="{D5CDD505-2E9C-101B-9397-08002B2CF9AE}" pid="411" name="T18.1?L0.1">
    <vt:lpwstr>Производственная себестоимость источников энергии</vt:lpwstr>
  </property>
  <property fmtid="{D5CDD505-2E9C-101B-9397-08002B2CF9AE}" pid="412" name="T18.1?L0.2">
    <vt:lpwstr>Общесистемные расходы</vt:lpwstr>
  </property>
  <property fmtid="{D5CDD505-2E9C-101B-9397-08002B2CF9AE}" pid="413" name="T18.1?L1">
    <vt:lpwstr>Топливо на технологические цели</vt:lpwstr>
  </property>
  <property fmtid="{D5CDD505-2E9C-101B-9397-08002B2CF9AE}" pid="414" name="T18.1?L10">
    <vt:lpwstr>Водный налог</vt:lpwstr>
  </property>
  <property fmtid="{D5CDD505-2E9C-101B-9397-08002B2CF9AE}" pid="415" name="T18.1?L11">
    <vt:lpwstr>Недополученный по независящим причинам доход</vt:lpwstr>
  </property>
  <property fmtid="{D5CDD505-2E9C-101B-9397-08002B2CF9AE}" pid="416" name="T18.1?L12">
    <vt:lpwstr>Избыток средств, полученный в предыдущем периоде регулирования</vt:lpwstr>
  </property>
  <property fmtid="{D5CDD505-2E9C-101B-9397-08002B2CF9AE}" pid="417" name="T18.1?L13">
    <vt:lpwstr>Итого производственные расходы</vt:lpwstr>
  </property>
  <property fmtid="{D5CDD505-2E9C-101B-9397-08002B2CF9AE}" pid="418" name="T18.1?L14">
    <vt:lpwstr>Отпуск электроэнергии с шин</vt:lpwstr>
  </property>
  <property fmtid="{D5CDD505-2E9C-101B-9397-08002B2CF9AE}" pid="419" name="T18.1?L15">
    <vt:lpwstr>Удельные расходы</vt:lpwstr>
  </property>
  <property fmtid="{D5CDD505-2E9C-101B-9397-08002B2CF9AE}" pid="420" name="T18.1?L15.1">
    <vt:lpwstr>Удельные расходы - переменная составляющая</vt:lpwstr>
  </property>
  <property fmtid="{D5CDD505-2E9C-101B-9397-08002B2CF9AE}" pid="421" name="T18.1?L15.1.1">
    <vt:lpwstr>Удельные расходы - топливная составляющая</vt:lpwstr>
  </property>
  <property fmtid="{D5CDD505-2E9C-101B-9397-08002B2CF9AE}" pid="422" name="T18.1?L15.1.2">
    <vt:lpwstr>Удельные расходы - водный налог</vt:lpwstr>
  </property>
  <property fmtid="{D5CDD505-2E9C-101B-9397-08002B2CF9AE}" pid="423" name="T18.1?L16">
    <vt:lpwstr>Условно-постоянные затраты</vt:lpwstr>
  </property>
  <property fmtid="{D5CDD505-2E9C-101B-9397-08002B2CF9AE}" pid="424" name="T18.1?L16.1">
    <vt:lpwstr>Сумма общехозяйственных расходов </vt:lpwstr>
  </property>
  <property fmtid="{D5CDD505-2E9C-101B-9397-08002B2CF9AE}" pid="425" name="T18.1?L2">
    <vt:lpwstr>Вода на технологические цели</vt:lpwstr>
  </property>
  <property fmtid="{D5CDD505-2E9C-101B-9397-08002B2CF9AE}" pid="426" name="T18.1?L3">
    <vt:lpwstr>Основная оплата труда производственных рабочих</vt:lpwstr>
  </property>
  <property fmtid="{D5CDD505-2E9C-101B-9397-08002B2CF9AE}" pid="427" name="T18.1?L4">
    <vt:lpwstr>Дополнительная оплата труда производственных рабочих</vt:lpwstr>
  </property>
  <property fmtid="{D5CDD505-2E9C-101B-9397-08002B2CF9AE}" pid="428" name="T18.1?L5">
    <vt:lpwstr>Отчисления на соц. нужды с оплаты производственных рабочих</vt:lpwstr>
  </property>
  <property fmtid="{D5CDD505-2E9C-101B-9397-08002B2CF9AE}" pid="429" name="T18.1?L6">
    <vt:lpwstr>Расходы по содержание и эксплуатации оборудования</vt:lpwstr>
  </property>
  <property fmtid="{D5CDD505-2E9C-101B-9397-08002B2CF9AE}" pid="430" name="T18.1?L6.1">
    <vt:lpwstr>Амортизация производственного оборудования</vt:lpwstr>
  </property>
  <property fmtid="{D5CDD505-2E9C-101B-9397-08002B2CF9AE}" pid="431" name="T18.1?L6.2">
    <vt:lpwstr>Ремонт основного оборудования</vt:lpwstr>
  </property>
  <property fmtid="{D5CDD505-2E9C-101B-9397-08002B2CF9AE}" pid="432" name="T18.1?L6.3">
    <vt:lpwstr>Другие расходы по содержанию и эксплуатации оборудования</vt:lpwstr>
  </property>
  <property fmtid="{D5CDD505-2E9C-101B-9397-08002B2CF9AE}" pid="433" name="T18.1?L7">
    <vt:lpwstr>Расходы по подготовке и освоению производства (пусковые работы)</vt:lpwstr>
  </property>
  <property fmtid="{D5CDD505-2E9C-101B-9397-08002B2CF9AE}" pid="434" name="T18.1?L8">
    <vt:lpwstr>Цеховые расходы</vt:lpwstr>
  </property>
  <property fmtid="{D5CDD505-2E9C-101B-9397-08002B2CF9AE}" pid="435" name="T18.1?L9">
    <vt:lpwstr>Общехозяйственные расходы ТЭЦ, всего</vt:lpwstr>
  </property>
  <property fmtid="{D5CDD505-2E9C-101B-9397-08002B2CF9AE}" pid="436" name="T18.1?L9.1">
    <vt:lpwstr>Целевые средства на НИОКР</vt:lpwstr>
  </property>
  <property fmtid="{D5CDD505-2E9C-101B-9397-08002B2CF9AE}" pid="437" name="T18.1?L9.2">
    <vt:lpwstr>Средства на страхование </vt:lpwstr>
  </property>
  <property fmtid="{D5CDD505-2E9C-101B-9397-08002B2CF9AE}" pid="438" name="T18.1?L9.3">
    <vt:lpwstr>Плата за предельно допустимые выбросы (сбросы) загрязняющих вещетв</vt:lpwstr>
  </property>
  <property fmtid="{D5CDD505-2E9C-101B-9397-08002B2CF9AE}" pid="439" name="T18.1?L9.4">
    <vt:lpwstr>Отчисления в ремонтный фонд</vt:lpwstr>
  </property>
  <property fmtid="{D5CDD505-2E9C-101B-9397-08002B2CF9AE}" pid="440" name="T18.1?L9.5">
    <vt:lpwstr>Непроизводственные расходы (налоги и другие обязательные платежи и сборы) всего</vt:lpwstr>
  </property>
  <property fmtid="{D5CDD505-2E9C-101B-9397-08002B2CF9AE}" pid="441" name="T18.1?L9.5.x">
    <vt:lpwstr>Непроизводственные расходы (налоги и другие обязательные платежи и сборы)</vt:lpwstr>
  </property>
  <property fmtid="{D5CDD505-2E9C-101B-9397-08002B2CF9AE}" pid="442" name="T18.1?L9.6">
    <vt:lpwstr>Другие затраты, относимые на себестоимость продукции всего</vt:lpwstr>
  </property>
  <property fmtid="{D5CDD505-2E9C-101B-9397-08002B2CF9AE}" pid="443" name="T18.1?L9.6.x">
    <vt:lpwstr>Другие затраты, относимые на себестоимость продукции</vt:lpwstr>
  </property>
  <property fmtid="{D5CDD505-2E9C-101B-9397-08002B2CF9AE}" pid="444" name="T18.2?L0.1">
    <vt:lpwstr>Производственная себестоимость по электрическим сетям</vt:lpwstr>
  </property>
  <property fmtid="{D5CDD505-2E9C-101B-9397-08002B2CF9AE}" pid="445" name="T18.2?L0.2">
    <vt:lpwstr>Общесистемные расходы</vt:lpwstr>
  </property>
  <property fmtid="{D5CDD505-2E9C-101B-9397-08002B2CF9AE}" pid="446" name="T18.2?L0.3">
    <vt:lpwstr>Сбыт</vt:lpwstr>
  </property>
  <property fmtid="{D5CDD505-2E9C-101B-9397-08002B2CF9AE}" pid="447" name="T18.2?L1">
    <vt:lpwstr>Основная оплата труда производственных рабочих</vt:lpwstr>
  </property>
  <property fmtid="{D5CDD505-2E9C-101B-9397-08002B2CF9AE}" pid="448" name="T18.2?L10">
    <vt:lpwstr>Итого производственные расходы </vt:lpwstr>
  </property>
  <property fmtid="{D5CDD505-2E9C-101B-9397-08002B2CF9AE}" pid="449" name="T18.2?L11">
    <vt:lpwstr>Полезный отпуск электроэнергии без отпуска с шин ТЭЦ, млн.кВт.ч.</vt:lpwstr>
  </property>
  <property fmtid="{D5CDD505-2E9C-101B-9397-08002B2CF9AE}" pid="450" name="T18.2?L12">
    <vt:lpwstr>Себестоимость</vt:lpwstr>
  </property>
  <property fmtid="{D5CDD505-2E9C-101B-9397-08002B2CF9AE}" pid="451" name="T18.2?L13">
    <vt:lpwstr>Условно-постоянные затраты сетей</vt:lpwstr>
  </property>
  <property fmtid="{D5CDD505-2E9C-101B-9397-08002B2CF9AE}" pid="452" name="T18.2?L13.1">
    <vt:lpwstr>Сумма общехозяйственных расходов</vt:lpwstr>
  </property>
  <property fmtid="{D5CDD505-2E9C-101B-9397-08002B2CF9AE}" pid="453" name="T18.2?L13.x">
    <vt:lpwstr>Условно-постоянные затраты сетей по уровням напряжения</vt:lpwstr>
  </property>
  <property fmtid="{D5CDD505-2E9C-101B-9397-08002B2CF9AE}" pid="454" name="T18.2?L14">
    <vt:lpwstr>Услуги субъектов ФОРЭМ</vt:lpwstr>
  </property>
  <property fmtid="{D5CDD505-2E9C-101B-9397-08002B2CF9AE}" pid="455" name="T18.2?L2">
    <vt:lpwstr>Дополнительная оплата труда производственных рабочих</vt:lpwstr>
  </property>
  <property fmtid="{D5CDD505-2E9C-101B-9397-08002B2CF9AE}" pid="456" name="T18.2?L3">
    <vt:lpwstr>Отчисления на соц. нужды с оплаты производственных рабочих</vt:lpwstr>
  </property>
  <property fmtid="{D5CDD505-2E9C-101B-9397-08002B2CF9AE}" pid="457" name="T18.2?L4">
    <vt:lpwstr>Расходы по содержание и эксплуатации оборудования</vt:lpwstr>
  </property>
  <property fmtid="{D5CDD505-2E9C-101B-9397-08002B2CF9AE}" pid="458" name="T18.2?L4.1">
    <vt:lpwstr>Амортизация производственного оборудования</vt:lpwstr>
  </property>
  <property fmtid="{D5CDD505-2E9C-101B-9397-08002B2CF9AE}" pid="459" name="T18.2?L4.1.x">
    <vt:lpwstr>Амортизация производственного оборудования по уровням напряжения</vt:lpwstr>
  </property>
  <property fmtid="{D5CDD505-2E9C-101B-9397-08002B2CF9AE}" pid="460" name="T18.2?L4.2">
    <vt:lpwstr>Ремонт основного оборудования</vt:lpwstr>
  </property>
  <property fmtid="{D5CDD505-2E9C-101B-9397-08002B2CF9AE}" pid="461" name="T18.2?L4.3">
    <vt:lpwstr>Другие расходы по содержанию и эксплуатации оборудования</vt:lpwstr>
  </property>
  <property fmtid="{D5CDD505-2E9C-101B-9397-08002B2CF9AE}" pid="462" name="T18.2?L5">
    <vt:lpwstr>Расходы по подготовке и освоению производства (пусковые работы)</vt:lpwstr>
  </property>
  <property fmtid="{D5CDD505-2E9C-101B-9397-08002B2CF9AE}" pid="463" name="T18.2?L6">
    <vt:lpwstr>Цеховые расходы</vt:lpwstr>
  </property>
  <property fmtid="{D5CDD505-2E9C-101B-9397-08002B2CF9AE}" pid="464" name="T18.2?L7">
    <vt:lpwstr>Общехозяйственные расходы электрических сетей</vt:lpwstr>
  </property>
  <property fmtid="{D5CDD505-2E9C-101B-9397-08002B2CF9AE}" pid="465" name="T18.2?L7.1">
    <vt:lpwstr>Целевые средства на НИОКР</vt:lpwstr>
  </property>
  <property fmtid="{D5CDD505-2E9C-101B-9397-08002B2CF9AE}" pid="466" name="T18.2?L7.2">
    <vt:lpwstr>Средства на страхование</vt:lpwstr>
  </property>
  <property fmtid="{D5CDD505-2E9C-101B-9397-08002B2CF9AE}" pid="467" name="T18.2?L7.3">
    <vt:lpwstr>Плата за предельно допустимые выбросы (сбросы) загрязняющих вещетв</vt:lpwstr>
  </property>
  <property fmtid="{D5CDD505-2E9C-101B-9397-08002B2CF9AE}" pid="468" name="T18.2?L7.4">
    <vt:lpwstr>Отчисления в ремонтный фонд в случае его формирования</vt:lpwstr>
  </property>
  <property fmtid="{D5CDD505-2E9C-101B-9397-08002B2CF9AE}" pid="469" name="T18.2?L7.5">
    <vt:lpwstr>Непроизводственные расходы (налоги и другие обязательные платежи и сборы) всего</vt:lpwstr>
  </property>
  <property fmtid="{D5CDD505-2E9C-101B-9397-08002B2CF9AE}" pid="470" name="T18.2?L7.5.x">
    <vt:lpwstr>Непроизводственные расходы (налоги и другие обязательные платежи и сборы)</vt:lpwstr>
  </property>
  <property fmtid="{D5CDD505-2E9C-101B-9397-08002B2CF9AE}" pid="471" name="T18.2?L7.6">
    <vt:lpwstr>Другие затраты, относимые на себестоимость продукции всего</vt:lpwstr>
  </property>
  <property fmtid="{D5CDD505-2E9C-101B-9397-08002B2CF9AE}" pid="472" name="T18.2?L7.6.x">
    <vt:lpwstr>Другие затраты, относимые на себестоимость продукции</vt:lpwstr>
  </property>
  <property fmtid="{D5CDD505-2E9C-101B-9397-08002B2CF9AE}" pid="473" name="T18.2?L8">
    <vt:lpwstr>Недополученный по независящим причинам доход</vt:lpwstr>
  </property>
  <property fmtid="{D5CDD505-2E9C-101B-9397-08002B2CF9AE}" pid="474" name="T18.2?L9">
    <vt:lpwstr>Избыток средств, полученный в предыдущем периоде регулирования</vt:lpwstr>
  </property>
  <property fmtid="{D5CDD505-2E9C-101B-9397-08002B2CF9AE}" pid="475" name="T19?L0.1">
    <vt:lpwstr>Итого производственная себестоимость </vt:lpwstr>
  </property>
  <property fmtid="{D5CDD505-2E9C-101B-9397-08002B2CF9AE}" pid="476" name="T19?L0.2">
    <vt:lpwstr>Общесистемные расходы</vt:lpwstr>
  </property>
  <property fmtid="{D5CDD505-2E9C-101B-9397-08002B2CF9AE}" pid="477" name="T19?L1">
    <vt:lpwstr>Топливо на технологические цели</vt:lpwstr>
  </property>
  <property fmtid="{D5CDD505-2E9C-101B-9397-08002B2CF9AE}" pid="478" name="T19?L10">
    <vt:lpwstr>Покупная энергия</vt:lpwstr>
  </property>
  <property fmtid="{D5CDD505-2E9C-101B-9397-08002B2CF9AE}" pid="479" name="T19?L10.1">
    <vt:lpwstr>Относимая на условно-постоянные расходы</vt:lpwstr>
  </property>
  <property fmtid="{D5CDD505-2E9C-101B-9397-08002B2CF9AE}" pid="480" name="T19?L10.2">
    <vt:lpwstr>Относимая на переменные расходы</vt:lpwstr>
  </property>
  <property fmtid="{D5CDD505-2E9C-101B-9397-08002B2CF9AE}" pid="481" name="T19?L11">
    <vt:lpwstr>Недополученный по независящим причинам доход</vt:lpwstr>
  </property>
  <property fmtid="{D5CDD505-2E9C-101B-9397-08002B2CF9AE}" pid="482" name="T19?L12">
    <vt:lpwstr>Избыток средств, полученный в предыдущем периоде регулирования</vt:lpwstr>
  </property>
  <property fmtid="{D5CDD505-2E9C-101B-9397-08002B2CF9AE}" pid="483" name="T19?L13">
    <vt:lpwstr>Итого производственные расходы </vt:lpwstr>
  </property>
  <property fmtid="{D5CDD505-2E9C-101B-9397-08002B2CF9AE}" pid="484" name="T19?L14">
    <vt:lpwstr>Полезный отпуск теплоэнергииэнергии, тыс.Гкал.</vt:lpwstr>
  </property>
  <property fmtid="{D5CDD505-2E9C-101B-9397-08002B2CF9AE}" pid="485" name="T19?L15">
    <vt:lpwstr>Удельные расходы</vt:lpwstr>
  </property>
  <property fmtid="{D5CDD505-2E9C-101B-9397-08002B2CF9AE}" pid="486" name="T19?L15.1">
    <vt:lpwstr>Удельные расходы, переменная составляющая</vt:lpwstr>
  </property>
  <property fmtid="{D5CDD505-2E9C-101B-9397-08002B2CF9AE}" pid="487" name="T19?L15.1.1">
    <vt:lpwstr>Удельные расходы, топливная составляющая</vt:lpwstr>
  </property>
  <property fmtid="{D5CDD505-2E9C-101B-9397-08002B2CF9AE}" pid="488" name="T19?L15.1.2">
    <vt:lpwstr>Удельные расходы, покупная теплоэнергия</vt:lpwstr>
  </property>
  <property fmtid="{D5CDD505-2E9C-101B-9397-08002B2CF9AE}" pid="489" name="T19?L16">
    <vt:lpwstr>Условно-постоянные затраты</vt:lpwstr>
  </property>
  <property fmtid="{D5CDD505-2E9C-101B-9397-08002B2CF9AE}" pid="490" name="T19?L16.1">
    <vt:lpwstr>Условно-постоянные затраты по источникам энергии</vt:lpwstr>
  </property>
  <property fmtid="{D5CDD505-2E9C-101B-9397-08002B2CF9AE}" pid="491" name="T19?L16.2">
    <vt:lpwstr>Условно-постоянные затраты по сетям</vt:lpwstr>
  </property>
  <property fmtid="{D5CDD505-2E9C-101B-9397-08002B2CF9AE}" pid="492" name="T19?L16.3">
    <vt:lpwstr>Условно-постоянные затраты</vt:lpwstr>
  </property>
  <property fmtid="{D5CDD505-2E9C-101B-9397-08002B2CF9AE}" pid="493" name="T19?L2">
    <vt:lpwstr>Сумма общехозяйственных расходов</vt:lpwstr>
  </property>
  <property fmtid="{D5CDD505-2E9C-101B-9397-08002B2CF9AE}" pid="494" name="T19?L3">
    <vt:lpwstr>Основная оплата труда производственных рабочих</vt:lpwstr>
  </property>
  <property fmtid="{D5CDD505-2E9C-101B-9397-08002B2CF9AE}" pid="495" name="T19?L4">
    <vt:lpwstr>Дополнительная оплата труда производственных рабочих</vt:lpwstr>
  </property>
  <property fmtid="{D5CDD505-2E9C-101B-9397-08002B2CF9AE}" pid="496" name="T19?L5">
    <vt:lpwstr>Отчисления на соц. нужды с оплаты производственных рабочих</vt:lpwstr>
  </property>
  <property fmtid="{D5CDD505-2E9C-101B-9397-08002B2CF9AE}" pid="497" name="T19?L6">
    <vt:lpwstr>Расходы по содержание и эксплуатации оборудования</vt:lpwstr>
  </property>
  <property fmtid="{D5CDD505-2E9C-101B-9397-08002B2CF9AE}" pid="498" name="T19?L6.1">
    <vt:lpwstr>Амортизация производственного оборудования</vt:lpwstr>
  </property>
  <property fmtid="{D5CDD505-2E9C-101B-9397-08002B2CF9AE}" pid="499" name="T19?L6.2">
    <vt:lpwstr>Ремонт основного оборудования</vt:lpwstr>
  </property>
  <property fmtid="{D5CDD505-2E9C-101B-9397-08002B2CF9AE}" pid="500" name="T19?L6.3">
    <vt:lpwstr>Другие расходы по содержанию и эксплуатации оборудования</vt:lpwstr>
  </property>
  <property fmtid="{D5CDD505-2E9C-101B-9397-08002B2CF9AE}" pid="501" name="T19?L7">
    <vt:lpwstr>Расходы по подготовке и освоению производства (пусковые работы)</vt:lpwstr>
  </property>
  <property fmtid="{D5CDD505-2E9C-101B-9397-08002B2CF9AE}" pid="502" name="T19?L8">
    <vt:lpwstr>Цеховые расходы</vt:lpwstr>
  </property>
  <property fmtid="{D5CDD505-2E9C-101B-9397-08002B2CF9AE}" pid="503" name="T19?L9">
    <vt:lpwstr>Общехозяйственные расходы, всего</vt:lpwstr>
  </property>
  <property fmtid="{D5CDD505-2E9C-101B-9397-08002B2CF9AE}" pid="504" name="T19?L9.1">
    <vt:lpwstr>Целевые средства на НИОКР</vt:lpwstr>
  </property>
  <property fmtid="{D5CDD505-2E9C-101B-9397-08002B2CF9AE}" pid="505" name="T19?L9.2">
    <vt:lpwstr>Средства на страхование</vt:lpwstr>
  </property>
  <property fmtid="{D5CDD505-2E9C-101B-9397-08002B2CF9AE}" pid="506" name="T19?L9.3">
    <vt:lpwstr>Плата за предельно допустимые выбросы (сбросы) загрязняющих вещетв</vt:lpwstr>
  </property>
  <property fmtid="{D5CDD505-2E9C-101B-9397-08002B2CF9AE}" pid="507" name="T19?L9.4">
    <vt:lpwstr>Отчисления в ремонтный фонд в случае его формирования</vt:lpwstr>
  </property>
  <property fmtid="{D5CDD505-2E9C-101B-9397-08002B2CF9AE}" pid="508" name="T19?L9.5">
    <vt:lpwstr>Непроизводственные расходы (налоги и другие обязательные платежи и сборы), всего</vt:lpwstr>
  </property>
  <property fmtid="{D5CDD505-2E9C-101B-9397-08002B2CF9AE}" pid="509" name="T19?L9.5.x">
    <vt:lpwstr>Непроизводственные расходы (налоги и другие обязательные платежи и сборы)</vt:lpwstr>
  </property>
  <property fmtid="{D5CDD505-2E9C-101B-9397-08002B2CF9AE}" pid="510" name="T19?L9.6">
    <vt:lpwstr>Другие затраты, относимые на себестоимость продукции, всего</vt:lpwstr>
  </property>
  <property fmtid="{D5CDD505-2E9C-101B-9397-08002B2CF9AE}" pid="511" name="T19?L9.6.x">
    <vt:lpwstr>Другие затраты, относимые на себестоимость продукции</vt:lpwstr>
  </property>
  <property fmtid="{D5CDD505-2E9C-101B-9397-08002B2CF9AE}" pid="512" name="T19.1.1?L0.1">
    <vt:lpwstr>Производственная себестоимость источников энергии</vt:lpwstr>
  </property>
  <property fmtid="{D5CDD505-2E9C-101B-9397-08002B2CF9AE}" pid="513" name="T19.1.1?L0.2">
    <vt:lpwstr>Общесистемные расходы</vt:lpwstr>
  </property>
  <property fmtid="{D5CDD505-2E9C-101B-9397-08002B2CF9AE}" pid="514" name="T19.1.1?L1">
    <vt:lpwstr>Топливо на технологические цели</vt:lpwstr>
  </property>
  <property fmtid="{D5CDD505-2E9C-101B-9397-08002B2CF9AE}" pid="515" name="T19.1.1?L10">
    <vt:lpwstr>Недополученный по независящим причинам доход</vt:lpwstr>
  </property>
  <property fmtid="{D5CDD505-2E9C-101B-9397-08002B2CF9AE}" pid="516" name="T19.1.1?L11">
    <vt:lpwstr>Избыток средств, полученный в предыдущем периоде регулирования</vt:lpwstr>
  </property>
  <property fmtid="{D5CDD505-2E9C-101B-9397-08002B2CF9AE}" pid="517" name="T19.1.1?L12">
    <vt:lpwstr>Итого производственная себестоимость </vt:lpwstr>
  </property>
  <property fmtid="{D5CDD505-2E9C-101B-9397-08002B2CF9AE}" pid="518" name="T19.1.1?L13">
    <vt:lpwstr>Отпуск теплоэнергии от ТЭЦ</vt:lpwstr>
  </property>
  <property fmtid="{D5CDD505-2E9C-101B-9397-08002B2CF9AE}" pid="519" name="T19.1.1?L14">
    <vt:lpwstr>Себестоимость 1 000 Гкал</vt:lpwstr>
  </property>
  <property fmtid="{D5CDD505-2E9C-101B-9397-08002B2CF9AE}" pid="520" name="T19.1.1?L14.1">
    <vt:lpwstr>Себестоимость 1 000 Гкал - топливная составляющая</vt:lpwstr>
  </property>
  <property fmtid="{D5CDD505-2E9C-101B-9397-08002B2CF9AE}" pid="521" name="T19.1.1?L15">
    <vt:lpwstr>Условно-постоянные затраты</vt:lpwstr>
  </property>
  <property fmtid="{D5CDD505-2E9C-101B-9397-08002B2CF9AE}" pid="522" name="T19.1.1?L15.1">
    <vt:lpwstr>Условно-постоянные затраты - сумма общехозяйственных расходов</vt:lpwstr>
  </property>
  <property fmtid="{D5CDD505-2E9C-101B-9397-08002B2CF9AE}" pid="523" name="T19.1.1?L2">
    <vt:lpwstr>Вода на технологические цели</vt:lpwstr>
  </property>
  <property fmtid="{D5CDD505-2E9C-101B-9397-08002B2CF9AE}" pid="524" name="T19.1.1?L3">
    <vt:lpwstr>Основная оплата труда производственных рабочих</vt:lpwstr>
  </property>
  <property fmtid="{D5CDD505-2E9C-101B-9397-08002B2CF9AE}" pid="525" name="T19.1.1?L4">
    <vt:lpwstr>Дополнительная оплата труда производственных рабочих</vt:lpwstr>
  </property>
  <property fmtid="{D5CDD505-2E9C-101B-9397-08002B2CF9AE}" pid="526" name="T19.1.1?L5">
    <vt:lpwstr>Отчисления на соц. нужды с оплаты производственных рабочих</vt:lpwstr>
  </property>
  <property fmtid="{D5CDD505-2E9C-101B-9397-08002B2CF9AE}" pid="527" name="T19.1.1?L6">
    <vt:lpwstr>Расходы по содержание и эксплуатации оборудования</vt:lpwstr>
  </property>
  <property fmtid="{D5CDD505-2E9C-101B-9397-08002B2CF9AE}" pid="528" name="T19.1.1?L6.1">
    <vt:lpwstr>Амортизация производственного оборудования</vt:lpwstr>
  </property>
  <property fmtid="{D5CDD505-2E9C-101B-9397-08002B2CF9AE}" pid="529" name="T19.1.1?L6.2">
    <vt:lpwstr>Ремонт основного оборудования</vt:lpwstr>
  </property>
  <property fmtid="{D5CDD505-2E9C-101B-9397-08002B2CF9AE}" pid="530" name="T19.1.1?L6.3">
    <vt:lpwstr>Другие расходы по содержанию и эксплуатации оборудования</vt:lpwstr>
  </property>
  <property fmtid="{D5CDD505-2E9C-101B-9397-08002B2CF9AE}" pid="531" name="T19.1.1?L7">
    <vt:lpwstr>Расходы по подготовке и освоению производства (пусковые работы)</vt:lpwstr>
  </property>
  <property fmtid="{D5CDD505-2E9C-101B-9397-08002B2CF9AE}" pid="532" name="T19.1.1?L8">
    <vt:lpwstr>Цеховые расходы</vt:lpwstr>
  </property>
  <property fmtid="{D5CDD505-2E9C-101B-9397-08002B2CF9AE}" pid="533" name="T19.1.1?L9">
    <vt:lpwstr>Общехозяйственные расходы ТЭЦ, всего</vt:lpwstr>
  </property>
  <property fmtid="{D5CDD505-2E9C-101B-9397-08002B2CF9AE}" pid="534" name="T19.1.1?L9.1">
    <vt:lpwstr>Целевые средства на НИОКР</vt:lpwstr>
  </property>
  <property fmtid="{D5CDD505-2E9C-101B-9397-08002B2CF9AE}" pid="535" name="T19.1.1?L9.2">
    <vt:lpwstr>Средства на страхование</vt:lpwstr>
  </property>
  <property fmtid="{D5CDD505-2E9C-101B-9397-08002B2CF9AE}" pid="536" name="T19.1.1?L9.3">
    <vt:lpwstr>Плата за предельно допустимые выбросы (сбросы) загрязняющих вещетв</vt:lpwstr>
  </property>
  <property fmtid="{D5CDD505-2E9C-101B-9397-08002B2CF9AE}" pid="537" name="T19.1.1?L9.4">
    <vt:lpwstr>Отчисления в ремонтный фонд в случае его формирования</vt:lpwstr>
  </property>
  <property fmtid="{D5CDD505-2E9C-101B-9397-08002B2CF9AE}" pid="538" name="T19.1.1?L9.5">
    <vt:lpwstr>Непроизводственные расходы (налоги и другие обязательные платежи и сборы) всего</vt:lpwstr>
  </property>
  <property fmtid="{D5CDD505-2E9C-101B-9397-08002B2CF9AE}" pid="539" name="T19.1.1?L9.5.x">
    <vt:lpwstr>Непроизводственные расходы (налоги и другие обязательные платежи и сборы)</vt:lpwstr>
  </property>
  <property fmtid="{D5CDD505-2E9C-101B-9397-08002B2CF9AE}" pid="540" name="T19.1.1?L9.6">
    <vt:lpwstr>Другие затраты, относимые на себестоимость продукции всего</vt:lpwstr>
  </property>
  <property fmtid="{D5CDD505-2E9C-101B-9397-08002B2CF9AE}" pid="541" name="T19.1.1?L9.6.x">
    <vt:lpwstr>Другие затраты, относимые на себестоимость продукции</vt:lpwstr>
  </property>
  <property fmtid="{D5CDD505-2E9C-101B-9397-08002B2CF9AE}" pid="542" name="T19.1.2?L0.1">
    <vt:lpwstr>Производственная себестоимость источников энергии</vt:lpwstr>
  </property>
  <property fmtid="{D5CDD505-2E9C-101B-9397-08002B2CF9AE}" pid="543" name="T19.1.2?L0.2">
    <vt:lpwstr>Общесистемные расходы</vt:lpwstr>
  </property>
  <property fmtid="{D5CDD505-2E9C-101B-9397-08002B2CF9AE}" pid="544" name="T19.1.2?L1">
    <vt:lpwstr>Топливо на технологические цели</vt:lpwstr>
  </property>
  <property fmtid="{D5CDD505-2E9C-101B-9397-08002B2CF9AE}" pid="545" name="T19.1.2?L10">
    <vt:lpwstr>Недополученный по независящим причинам доход</vt:lpwstr>
  </property>
  <property fmtid="{D5CDD505-2E9C-101B-9397-08002B2CF9AE}" pid="546" name="T19.1.2?L11">
    <vt:lpwstr>Избыток средств, полученный в предыдущем периоде регулирования</vt:lpwstr>
  </property>
  <property fmtid="{D5CDD505-2E9C-101B-9397-08002B2CF9AE}" pid="547" name="T19.1.2?L12">
    <vt:lpwstr>Итого производственная себестоимость </vt:lpwstr>
  </property>
  <property fmtid="{D5CDD505-2E9C-101B-9397-08002B2CF9AE}" pid="548" name="T19.1.2?L13">
    <vt:lpwstr>Отпуск теплоэнергии от ТЭЦ</vt:lpwstr>
  </property>
  <property fmtid="{D5CDD505-2E9C-101B-9397-08002B2CF9AE}" pid="549" name="T19.1.2?L14">
    <vt:lpwstr>Себестоимость 1 000 Гкал</vt:lpwstr>
  </property>
  <property fmtid="{D5CDD505-2E9C-101B-9397-08002B2CF9AE}" pid="550" name="T19.1.2?L14.1">
    <vt:lpwstr>Себестоимость 1 000 Гкал - топливная составляющая</vt:lpwstr>
  </property>
  <property fmtid="{D5CDD505-2E9C-101B-9397-08002B2CF9AE}" pid="551" name="T19.1.2?L15">
    <vt:lpwstr>Условно-постоянные затраты</vt:lpwstr>
  </property>
  <property fmtid="{D5CDD505-2E9C-101B-9397-08002B2CF9AE}" pid="552" name="T19.1.2?L15.1">
    <vt:lpwstr>Условно-постоянные затраты - сумма общехозяйственных расходов</vt:lpwstr>
  </property>
  <property fmtid="{D5CDD505-2E9C-101B-9397-08002B2CF9AE}" pid="553" name="T19.1.2?L2">
    <vt:lpwstr>Вода на технологические цели</vt:lpwstr>
  </property>
  <property fmtid="{D5CDD505-2E9C-101B-9397-08002B2CF9AE}" pid="554" name="T19.1.2?L3">
    <vt:lpwstr>Основная оплата труда производственных рабочих</vt:lpwstr>
  </property>
  <property fmtid="{D5CDD505-2E9C-101B-9397-08002B2CF9AE}" pid="555" name="T19.1.2?L4">
    <vt:lpwstr>Дополнительная оплата труда производственных рабочих</vt:lpwstr>
  </property>
  <property fmtid="{D5CDD505-2E9C-101B-9397-08002B2CF9AE}" pid="556" name="T19.1.2?L5">
    <vt:lpwstr>Отчисления на соц. нужды с оплаты производственных рабочих</vt:lpwstr>
  </property>
  <property fmtid="{D5CDD505-2E9C-101B-9397-08002B2CF9AE}" pid="557" name="T19.1.2?L6">
    <vt:lpwstr>Расходы по содержание и эксплуатации оборудования</vt:lpwstr>
  </property>
  <property fmtid="{D5CDD505-2E9C-101B-9397-08002B2CF9AE}" pid="558" name="T19.1.2?L6.1">
    <vt:lpwstr>Амортизация производственного оборудования</vt:lpwstr>
  </property>
  <property fmtid="{D5CDD505-2E9C-101B-9397-08002B2CF9AE}" pid="559" name="T19.1.2?L6.2">
    <vt:lpwstr>Ремонт основного оборудования</vt:lpwstr>
  </property>
  <property fmtid="{D5CDD505-2E9C-101B-9397-08002B2CF9AE}" pid="560" name="T19.1.2?L6.3">
    <vt:lpwstr>Другие расходы по содержанию и эксплуатации оборудования</vt:lpwstr>
  </property>
  <property fmtid="{D5CDD505-2E9C-101B-9397-08002B2CF9AE}" pid="561" name="T19.1.2?L7">
    <vt:lpwstr>Расходы по подготовке и освоению производства (пусковые работы)</vt:lpwstr>
  </property>
  <property fmtid="{D5CDD505-2E9C-101B-9397-08002B2CF9AE}" pid="562" name="T19.1.2?L8">
    <vt:lpwstr>Цеховые расходы</vt:lpwstr>
  </property>
  <property fmtid="{D5CDD505-2E9C-101B-9397-08002B2CF9AE}" pid="563" name="T19.1.2?L9">
    <vt:lpwstr>Общехозяйственные расходы ТЭЦ, всего</vt:lpwstr>
  </property>
  <property fmtid="{D5CDD505-2E9C-101B-9397-08002B2CF9AE}" pid="564" name="T19.1.2?L9.1">
    <vt:lpwstr>Целевые средства на НИОКР</vt:lpwstr>
  </property>
  <property fmtid="{D5CDD505-2E9C-101B-9397-08002B2CF9AE}" pid="565" name="T19.1.2?L9.2">
    <vt:lpwstr>Средства на страхование</vt:lpwstr>
  </property>
  <property fmtid="{D5CDD505-2E9C-101B-9397-08002B2CF9AE}" pid="566" name="T19.1.2?L9.3">
    <vt:lpwstr>Плата за предельно допустимые выбросы (сбросы) загрязняющих вещетв</vt:lpwstr>
  </property>
  <property fmtid="{D5CDD505-2E9C-101B-9397-08002B2CF9AE}" pid="567" name="T19.1.2?L9.4">
    <vt:lpwstr>Отчисления в ремонтный фонд в случае его формирования</vt:lpwstr>
  </property>
  <property fmtid="{D5CDD505-2E9C-101B-9397-08002B2CF9AE}" pid="568" name="T19.1.2?L9.5">
    <vt:lpwstr>Непроизводственные расходы (налоги и другие обязательные платежи и сборы) всего</vt:lpwstr>
  </property>
  <property fmtid="{D5CDD505-2E9C-101B-9397-08002B2CF9AE}" pid="569" name="T19.1.2?L9.5.x">
    <vt:lpwstr>Непроизводственные расходы (налоги и другие обязательные платежи и сборы)</vt:lpwstr>
  </property>
  <property fmtid="{D5CDD505-2E9C-101B-9397-08002B2CF9AE}" pid="570" name="T19.1.2?L9.6">
    <vt:lpwstr>Другие затраты, относимые на себестоимость продукции всего</vt:lpwstr>
  </property>
  <property fmtid="{D5CDD505-2E9C-101B-9397-08002B2CF9AE}" pid="571" name="T19.1.2?L9.6.x">
    <vt:lpwstr>Другие затраты, относимые на себестоимость продукции</vt:lpwstr>
  </property>
  <property fmtid="{D5CDD505-2E9C-101B-9397-08002B2CF9AE}" pid="572" name="T19.2?L0.1">
    <vt:lpwstr>Производственная себестоимость по тепловым сетям</vt:lpwstr>
  </property>
  <property fmtid="{D5CDD505-2E9C-101B-9397-08002B2CF9AE}" pid="573" name="T19.2?L0.2">
    <vt:lpwstr>Общесистемные расходы</vt:lpwstr>
  </property>
  <property fmtid="{D5CDD505-2E9C-101B-9397-08002B2CF9AE}" pid="574" name="T19.2?L0.3">
    <vt:lpwstr>Сбыт</vt:lpwstr>
  </property>
  <property fmtid="{D5CDD505-2E9C-101B-9397-08002B2CF9AE}" pid="575" name="T19.2?L1">
    <vt:lpwstr>Расходы на компенсацию затрат (потерь) ресурсов на технологические цели, всего</vt:lpwstr>
  </property>
  <property fmtid="{D5CDD505-2E9C-101B-9397-08002B2CF9AE}" pid="576" name="T19.2?L1.1">
    <vt:lpwstr>Расходы на компенсацию затрат (потерь) теплоносителей (пар, гор. вода)</vt:lpwstr>
  </property>
  <property fmtid="{D5CDD505-2E9C-101B-9397-08002B2CF9AE}" pid="577" name="T19.2?L1.2">
    <vt:lpwstr>Расходы на компенсацию потерь тепловой энергии</vt:lpwstr>
  </property>
  <property fmtid="{D5CDD505-2E9C-101B-9397-08002B2CF9AE}" pid="578" name="T19.2?L1.3">
    <vt:lpwstr>Расходы на компенсацию затрат электроэнергии</vt:lpwstr>
  </property>
  <property fmtid="{D5CDD505-2E9C-101B-9397-08002B2CF9AE}" pid="579" name="T19.2?L10">
    <vt:lpwstr>Избыток средств, полученный в предыдущем периоде регулирования</vt:lpwstr>
  </property>
  <property fmtid="{D5CDD505-2E9C-101B-9397-08002B2CF9AE}" pid="580" name="T19.2?L11">
    <vt:lpwstr>Итого производственные расходы </vt:lpwstr>
  </property>
  <property fmtid="{D5CDD505-2E9C-101B-9397-08002B2CF9AE}" pid="581" name="T19.2?L12">
    <vt:lpwstr>Полезный отпуск тепловой энергии, тыс.Гкал</vt:lpwstr>
  </property>
  <property fmtid="{D5CDD505-2E9C-101B-9397-08002B2CF9AE}" pid="582" name="T19.2?L13">
    <vt:lpwstr>Удельные расходы, руб./Гкал</vt:lpwstr>
  </property>
  <property fmtid="{D5CDD505-2E9C-101B-9397-08002B2CF9AE}" pid="583" name="T19.2?L14">
    <vt:lpwstr>Условно-постоянные затраты</vt:lpwstr>
  </property>
  <property fmtid="{D5CDD505-2E9C-101B-9397-08002B2CF9AE}" pid="584" name="T19.2?L14.1">
    <vt:lpwstr>Сумма общехозяйственных расходов </vt:lpwstr>
  </property>
  <property fmtid="{D5CDD505-2E9C-101B-9397-08002B2CF9AE}" pid="585" name="T19.2?L2">
    <vt:lpwstr>Основная оплата труда производственных рабочих</vt:lpwstr>
  </property>
  <property fmtid="{D5CDD505-2E9C-101B-9397-08002B2CF9AE}" pid="586" name="T19.2?L3">
    <vt:lpwstr>Дополнительная оплата труда производственных рабочих</vt:lpwstr>
  </property>
  <property fmtid="{D5CDD505-2E9C-101B-9397-08002B2CF9AE}" pid="587" name="T19.2?L4">
    <vt:lpwstr>Отчисления на соц. нужды с оплаты производственных рабочих</vt:lpwstr>
  </property>
  <property fmtid="{D5CDD505-2E9C-101B-9397-08002B2CF9AE}" pid="588" name="T19.2?L5">
    <vt:lpwstr>Расходы по содержание и эксплуатации оборудования</vt:lpwstr>
  </property>
  <property fmtid="{D5CDD505-2E9C-101B-9397-08002B2CF9AE}" pid="589" name="T19.2?L5.1">
    <vt:lpwstr>Амортизация производственного оборудования</vt:lpwstr>
  </property>
  <property fmtid="{D5CDD505-2E9C-101B-9397-08002B2CF9AE}" pid="590" name="T19.2?L5.2">
    <vt:lpwstr>Ремонт основного оборудования</vt:lpwstr>
  </property>
  <property fmtid="{D5CDD505-2E9C-101B-9397-08002B2CF9AE}" pid="591" name="T19.2?L5.3">
    <vt:lpwstr>Другие расходы по содержанию и эксплуатации оборудования</vt:lpwstr>
  </property>
  <property fmtid="{D5CDD505-2E9C-101B-9397-08002B2CF9AE}" pid="592" name="T19.2?L6">
    <vt:lpwstr>Расходы по подготовке и освоению производства (пусковые работы)</vt:lpwstr>
  </property>
  <property fmtid="{D5CDD505-2E9C-101B-9397-08002B2CF9AE}" pid="593" name="T19.2?L7">
    <vt:lpwstr>Цеховые расходы</vt:lpwstr>
  </property>
  <property fmtid="{D5CDD505-2E9C-101B-9397-08002B2CF9AE}" pid="594" name="T19.2?L8">
    <vt:lpwstr>Общехозяйственные расходы электрических сетей, всего</vt:lpwstr>
  </property>
  <property fmtid="{D5CDD505-2E9C-101B-9397-08002B2CF9AE}" pid="595" name="T19.2?L8.1">
    <vt:lpwstr>Целевые средства на НИОКР</vt:lpwstr>
  </property>
  <property fmtid="{D5CDD505-2E9C-101B-9397-08002B2CF9AE}" pid="596" name="T19.2?L8.2">
    <vt:lpwstr>Средства на страхование</vt:lpwstr>
  </property>
  <property fmtid="{D5CDD505-2E9C-101B-9397-08002B2CF9AE}" pid="597" name="T19.2?L8.3">
    <vt:lpwstr>Плата за предельно допустимые выбросы (сбросы) загрязняющих вещетв</vt:lpwstr>
  </property>
  <property fmtid="{D5CDD505-2E9C-101B-9397-08002B2CF9AE}" pid="598" name="T19.2?L8.4">
    <vt:lpwstr>Отчисления в ремонтный фонд в случае его формирования</vt:lpwstr>
  </property>
  <property fmtid="{D5CDD505-2E9C-101B-9397-08002B2CF9AE}" pid="599" name="T19.2?L8.5">
    <vt:lpwstr>Непроизводственные расходы (налоги и другие обязательные платежи и сборы) всего</vt:lpwstr>
  </property>
  <property fmtid="{D5CDD505-2E9C-101B-9397-08002B2CF9AE}" pid="600" name="T19.2?L8.5.x">
    <vt:lpwstr>Непроизводственные расходы (налоги и другие обязательные платежи и сборы)</vt:lpwstr>
  </property>
  <property fmtid="{D5CDD505-2E9C-101B-9397-08002B2CF9AE}" pid="601" name="T19.2?L8.6">
    <vt:lpwstr>Другие затраты, относимые на себестоимость продукции всего</vt:lpwstr>
  </property>
  <property fmtid="{D5CDD505-2E9C-101B-9397-08002B2CF9AE}" pid="602" name="T19.2?L8.6.x">
    <vt:lpwstr>Другие затраты, относимые на себестоимость продукции</vt:lpwstr>
  </property>
  <property fmtid="{D5CDD505-2E9C-101B-9397-08002B2CF9AE}" pid="603" name="T19.2?L9">
    <vt:lpwstr>Недополученный по независящим причинам доход</vt:lpwstr>
  </property>
  <property fmtid="{D5CDD505-2E9C-101B-9397-08002B2CF9AE}" pid="604" name="T20?L1">
    <vt:lpwstr>Объем капитальных вложений - всего</vt:lpwstr>
  </property>
  <property fmtid="{D5CDD505-2E9C-101B-9397-08002B2CF9AE}" pid="605" name="T20?L1.1">
    <vt:lpwstr>Объем капитальных вложений на производственное и научно-техническое развитие</vt:lpwstr>
  </property>
  <property fmtid="{D5CDD505-2E9C-101B-9397-08002B2CF9AE}" pid="606" name="T20?L1.2">
    <vt:lpwstr>Объем капитальных вложений на непроизводственное развитие</vt:lpwstr>
  </property>
  <property fmtid="{D5CDD505-2E9C-101B-9397-08002B2CF9AE}" pid="607" name="T20?L2">
    <vt:lpwstr>Финансирование капитальных вложений из средств - всего</vt:lpwstr>
  </property>
  <property fmtid="{D5CDD505-2E9C-101B-9397-08002B2CF9AE}" pid="608" name="T20?L2.1">
    <vt:lpwstr>Финансирование капитальных вложений из средств амортизационных отчислений на полное восстановление основных фондов </vt:lpwstr>
  </property>
  <property fmtid="{D5CDD505-2E9C-101B-9397-08002B2CF9AE}" pid="609" name="T20?L2.10">
    <vt:lpwstr>Прибыль</vt:lpwstr>
  </property>
  <property fmtid="{D5CDD505-2E9C-101B-9397-08002B2CF9AE}" pid="610" name="T20?L2.10.1">
    <vt:lpwstr>Прибыль, отнесенная на производство электрической энергии</vt:lpwstr>
  </property>
  <property fmtid="{D5CDD505-2E9C-101B-9397-08002B2CF9AE}" pid="611" name="T20?L2.10.2">
    <vt:lpwstr>Прибыль, отнесенная на передачу электрической энергии</vt:lpwstr>
  </property>
  <property fmtid="{D5CDD505-2E9C-101B-9397-08002B2CF9AE}" pid="612" name="T20?L2.10.3">
    <vt:lpwstr>Прибыль, отнесенная на производство тепловой энергии</vt:lpwstr>
  </property>
  <property fmtid="{D5CDD505-2E9C-101B-9397-08002B2CF9AE}" pid="613" name="T20?L2.10.4">
    <vt:lpwstr>Прибыль, отнесенная на передачу тепловой энергии</vt:lpwstr>
  </property>
  <property fmtid="{D5CDD505-2E9C-101B-9397-08002B2CF9AE}" pid="614" name="T20?L2.2">
    <vt:lpwstr>Финансирование капитальных вложений из неиспользованных средств на начало года</vt:lpwstr>
  </property>
  <property fmtid="{D5CDD505-2E9C-101B-9397-08002B2CF9AE}" pid="615" name="T20?L2.3">
    <vt:lpwstr>Финансирование капитальных вложений из федерального бюджета</vt:lpwstr>
  </property>
  <property fmtid="{D5CDD505-2E9C-101B-9397-08002B2CF9AE}" pid="616" name="T20?L2.4">
    <vt:lpwstr>Финансирование капитальных вложений из республиканского бюджета</vt:lpwstr>
  </property>
  <property fmtid="{D5CDD505-2E9C-101B-9397-08002B2CF9AE}" pid="617" name="T20?L2.5">
    <vt:lpwstr>Финансирование капитальных вложений из регионального (республиканского, краевого, областного) бюждета </vt:lpwstr>
  </property>
  <property fmtid="{D5CDD505-2E9C-101B-9397-08002B2CF9AE}" pid="618" name="T20?L2.6">
    <vt:lpwstr>Финансирование капитальных вложений из прочих бюджетов</vt:lpwstr>
  </property>
  <property fmtid="{D5CDD505-2E9C-101B-9397-08002B2CF9AE}" pid="619" name="T20?L2.7">
    <vt:lpwstr>Финансирование капитальных вложений из средств от реализации ценных бумаг</vt:lpwstr>
  </property>
  <property fmtid="{D5CDD505-2E9C-101B-9397-08002B2CF9AE}" pid="620" name="T20?L2.8">
    <vt:lpwstr>Финансирование капитальных вложений из заемных средств</vt:lpwstr>
  </property>
  <property fmtid="{D5CDD505-2E9C-101B-9397-08002B2CF9AE}" pid="621" name="T20?L2.9">
    <vt:lpwstr>Финансирование капитальных вложений - итого</vt:lpwstr>
  </property>
  <property fmtid="{D5CDD505-2E9C-101B-9397-08002B2CF9AE}" pid="622" name="T20.1?L2">
    <vt:lpwstr>Утвержденный объем капвложений в базовом периоде</vt:lpwstr>
  </property>
  <property fmtid="{D5CDD505-2E9C-101B-9397-08002B2CF9AE}" pid="623" name="T20.1?L3">
    <vt:lpwstr>Фактически освоенный объем капвложений в базовом периоде</vt:lpwstr>
  </property>
  <property fmtid="{D5CDD505-2E9C-101B-9397-08002B2CF9AE}" pid="624" name="T20.1?L4">
    <vt:lpwstr>Прифинансированный объем капвложений в базовом периоде</vt:lpwstr>
  </property>
  <property fmtid="{D5CDD505-2E9C-101B-9397-08002B2CF9AE}" pid="625" name="T20.1?L5">
    <vt:lpwstr>Остаток финансирования капвложений в базовом периоде</vt:lpwstr>
  </property>
  <property fmtid="{D5CDD505-2E9C-101B-9397-08002B2CF9AE}" pid="626" name="T20.1?L6">
    <vt:lpwstr>План капвложений на период регулирвания</vt:lpwstr>
  </property>
  <property fmtid="{D5CDD505-2E9C-101B-9397-08002B2CF9AE}" pid="627" name="T21?L1">
    <vt:lpwstr>Прибыль на развитие производства</vt:lpwstr>
  </property>
  <property fmtid="{D5CDD505-2E9C-101B-9397-08002B2CF9AE}" pid="628" name="T21?L1.1">
    <vt:lpwstr>Прибыль на развитие производства - капвложения</vt:lpwstr>
  </property>
  <property fmtid="{D5CDD505-2E9C-101B-9397-08002B2CF9AE}" pid="629" name="T21?L2">
    <vt:lpwstr>Прибыль на социальное развитие </vt:lpwstr>
  </property>
  <property fmtid="{D5CDD505-2E9C-101B-9397-08002B2CF9AE}" pid="630" name="T21?L2.1">
    <vt:lpwstr>Прибыль на социальное развитие - капвложения</vt:lpwstr>
  </property>
  <property fmtid="{D5CDD505-2E9C-101B-9397-08002B2CF9AE}" pid="631" name="T21?L3">
    <vt:lpwstr>Льготы, компенсации и проч.выплаты по Колдоговору</vt:lpwstr>
  </property>
  <property fmtid="{D5CDD505-2E9C-101B-9397-08002B2CF9AE}" pid="632" name="T21?L4">
    <vt:lpwstr>Дивиденды по акциям</vt:lpwstr>
  </property>
  <property fmtid="{D5CDD505-2E9C-101B-9397-08002B2CF9AE}" pid="633" name="T21?L5">
    <vt:lpwstr>Прибыль на прочие цели</vt:lpwstr>
  </property>
  <property fmtid="{D5CDD505-2E9C-101B-9397-08002B2CF9AE}" pid="634" name="T21?L5.1">
    <vt:lpwstr>Проценты за пользование кредитом</vt:lpwstr>
  </property>
  <property fmtid="{D5CDD505-2E9C-101B-9397-08002B2CF9AE}" pid="635" name="T21?L5.2">
    <vt:lpwstr>Оплата услуг банков</vt:lpwstr>
  </property>
  <property fmtid="{D5CDD505-2E9C-101B-9397-08002B2CF9AE}" pid="636" name="T21?L5.3">
    <vt:lpwstr>Прочие затраты из прибыли, всего</vt:lpwstr>
  </property>
  <property fmtid="{D5CDD505-2E9C-101B-9397-08002B2CF9AE}" pid="637" name="T21?L5.3.x">
    <vt:lpwstr>Прочие затраты из прибыли</vt:lpwstr>
  </property>
  <property fmtid="{D5CDD505-2E9C-101B-9397-08002B2CF9AE}" pid="638" name="T21?L6">
    <vt:lpwstr>Прибыль, облагаемая налогом</vt:lpwstr>
  </property>
  <property fmtid="{D5CDD505-2E9C-101B-9397-08002B2CF9AE}" pid="639" name="T21?L7">
    <vt:lpwstr>Налоги, сборы, платежи - всего</vt:lpwstr>
  </property>
  <property fmtid="{D5CDD505-2E9C-101B-9397-08002B2CF9AE}" pid="640" name="T21?L7.1">
    <vt:lpwstr>Налог на прибыль</vt:lpwstr>
  </property>
  <property fmtid="{D5CDD505-2E9C-101B-9397-08002B2CF9AE}" pid="641" name="T21?L7.2">
    <vt:lpwstr>Налог на имущество</vt:lpwstr>
  </property>
  <property fmtid="{D5CDD505-2E9C-101B-9397-08002B2CF9AE}" pid="642" name="T21?L7.3">
    <vt:lpwstr>Плата за выбросы загрязняющих веществ</vt:lpwstr>
  </property>
  <property fmtid="{D5CDD505-2E9C-101B-9397-08002B2CF9AE}" pid="643" name="T21?L7.4">
    <vt:lpwstr>Другие налоги и обязательные сборы и платежи из прибыли, всего</vt:lpwstr>
  </property>
  <property fmtid="{D5CDD505-2E9C-101B-9397-08002B2CF9AE}" pid="644" name="T21?L7.4.x">
    <vt:lpwstr>Другие налоги и обязательные сборы и платежи из прибыли</vt:lpwstr>
  </property>
  <property fmtid="{D5CDD505-2E9C-101B-9397-08002B2CF9AE}" pid="645" name="T21?L8">
    <vt:lpwstr>Прибыль от товарной продукции, всего</vt:lpwstr>
  </property>
  <property fmtid="{D5CDD505-2E9C-101B-9397-08002B2CF9AE}" pid="646" name="T21?L8.1">
    <vt:lpwstr>Прибыль от производства электрической энергии</vt:lpwstr>
  </property>
  <property fmtid="{D5CDD505-2E9C-101B-9397-08002B2CF9AE}" pid="647" name="T21?L8.2">
    <vt:lpwstr>Прибыль от передачи электрической энергии</vt:lpwstr>
  </property>
  <property fmtid="{D5CDD505-2E9C-101B-9397-08002B2CF9AE}" pid="648" name="T21?L8.3">
    <vt:lpwstr>Прибыль от производства тепловой энергии</vt:lpwstr>
  </property>
  <property fmtid="{D5CDD505-2E9C-101B-9397-08002B2CF9AE}" pid="649" name="T21?L8.4">
    <vt:lpwstr>Прибыль от передачи тепловой энергии</vt:lpwstr>
  </property>
  <property fmtid="{D5CDD505-2E9C-101B-9397-08002B2CF9AE}" pid="650" name="T21.1?L1">
    <vt:lpwstr>Прибыль на развитие производства</vt:lpwstr>
  </property>
  <property fmtid="{D5CDD505-2E9C-101B-9397-08002B2CF9AE}" pid="651" name="T21.1?L1.1">
    <vt:lpwstr>Прибыль на капитальные вложения</vt:lpwstr>
  </property>
  <property fmtid="{D5CDD505-2E9C-101B-9397-08002B2CF9AE}" pid="652" name="T21.1?L2">
    <vt:lpwstr>Прибыль на социальное развитие </vt:lpwstr>
  </property>
  <property fmtid="{D5CDD505-2E9C-101B-9397-08002B2CF9AE}" pid="653" name="T21.1?L2.1">
    <vt:lpwstr>Прибыль на социальное развитие - капвложения</vt:lpwstr>
  </property>
  <property fmtid="{D5CDD505-2E9C-101B-9397-08002B2CF9AE}" pid="654" name="T21.1?L3">
    <vt:lpwstr>Льготы, компенсации и проч.выплаты по Колдоговору</vt:lpwstr>
  </property>
  <property fmtid="{D5CDD505-2E9C-101B-9397-08002B2CF9AE}" pid="655" name="T21.1?L4">
    <vt:lpwstr>Дивиденды по акциям</vt:lpwstr>
  </property>
  <property fmtid="{D5CDD505-2E9C-101B-9397-08002B2CF9AE}" pid="656" name="T21.1?L5">
    <vt:lpwstr>Прибыль на прочие цели</vt:lpwstr>
  </property>
  <property fmtid="{D5CDD505-2E9C-101B-9397-08002B2CF9AE}" pid="657" name="T21.1?L5.1">
    <vt:lpwstr>Проценты за пользование кредитом</vt:lpwstr>
  </property>
  <property fmtid="{D5CDD505-2E9C-101B-9397-08002B2CF9AE}" pid="658" name="T21.1?L5.2">
    <vt:lpwstr>Оплата услуг банков</vt:lpwstr>
  </property>
  <property fmtid="{D5CDD505-2E9C-101B-9397-08002B2CF9AE}" pid="659" name="T21.1?L5.3">
    <vt:lpwstr>Прочие затраты из прибыли, всего</vt:lpwstr>
  </property>
  <property fmtid="{D5CDD505-2E9C-101B-9397-08002B2CF9AE}" pid="660" name="T21.1?L5.3.x">
    <vt:lpwstr>Прочие затраты из прибыли, по видам затрат</vt:lpwstr>
  </property>
  <property fmtid="{D5CDD505-2E9C-101B-9397-08002B2CF9AE}" pid="661" name="T21.1?L6">
    <vt:lpwstr>Прибыль, облагаемая налогом</vt:lpwstr>
  </property>
  <property fmtid="{D5CDD505-2E9C-101B-9397-08002B2CF9AE}" pid="662" name="T21.1?L7">
    <vt:lpwstr>Налоги, сборы, платежи - всего</vt:lpwstr>
  </property>
  <property fmtid="{D5CDD505-2E9C-101B-9397-08002B2CF9AE}" pid="663" name="T21.1?L7.1">
    <vt:lpwstr>Налог на прибыль</vt:lpwstr>
  </property>
  <property fmtid="{D5CDD505-2E9C-101B-9397-08002B2CF9AE}" pid="664" name="T21.1?L7.2">
    <vt:lpwstr>Налог на имущество</vt:lpwstr>
  </property>
  <property fmtid="{D5CDD505-2E9C-101B-9397-08002B2CF9AE}" pid="665" name="T21.1?L7.3">
    <vt:lpwstr>Плата за выбросы загрязняющих веществ</vt:lpwstr>
  </property>
  <property fmtid="{D5CDD505-2E9C-101B-9397-08002B2CF9AE}" pid="666" name="T21.1?L7.4">
    <vt:lpwstr>Другие налоги и обязательные сборы и платежи из прибыли, всего</vt:lpwstr>
  </property>
  <property fmtid="{D5CDD505-2E9C-101B-9397-08002B2CF9AE}" pid="667" name="T21.1?L7.4.x">
    <vt:lpwstr>Другие налоги и обязательные сборы и платежи из прибыли, по видам налогов</vt:lpwstr>
  </property>
  <property fmtid="{D5CDD505-2E9C-101B-9397-08002B2CF9AE}" pid="668" name="T21.1?L8">
    <vt:lpwstr>Прибыль от производства электроэнергии</vt:lpwstr>
  </property>
  <property fmtid="{D5CDD505-2E9C-101B-9397-08002B2CF9AE}" pid="669" name="T21.1?L8.1">
    <vt:lpwstr>Прибыль от производства электрической энергии</vt:lpwstr>
  </property>
  <property fmtid="{D5CDD505-2E9C-101B-9397-08002B2CF9AE}" pid="670" name="T21.1?L8.2">
    <vt:lpwstr>Прибыль от передачи электрической энергии</vt:lpwstr>
  </property>
  <property fmtid="{D5CDD505-2E9C-101B-9397-08002B2CF9AE}" pid="671" name="T21.3?L2">
    <vt:lpwstr>Прибыль на социальное развитие </vt:lpwstr>
  </property>
  <property fmtid="{D5CDD505-2E9C-101B-9397-08002B2CF9AE}" pid="672" name="T21.3?L2.1">
    <vt:lpwstr>Прибыль на социальное развитие - капвложения</vt:lpwstr>
  </property>
  <property fmtid="{D5CDD505-2E9C-101B-9397-08002B2CF9AE}" pid="673" name="T21.3?L3">
    <vt:lpwstr>Льготы, компенсации и проч.выплаты по Колдоговору</vt:lpwstr>
  </property>
  <property fmtid="{D5CDD505-2E9C-101B-9397-08002B2CF9AE}" pid="674" name="T21.3?L4">
    <vt:lpwstr>Дивиденды по акциям</vt:lpwstr>
  </property>
  <property fmtid="{D5CDD505-2E9C-101B-9397-08002B2CF9AE}" pid="675" name="T21.3?L5">
    <vt:lpwstr>Прибыль на прочие цели</vt:lpwstr>
  </property>
  <property fmtid="{D5CDD505-2E9C-101B-9397-08002B2CF9AE}" pid="676" name="T21.3?L5.1">
    <vt:lpwstr>Проценты за пользование кредитом</vt:lpwstr>
  </property>
  <property fmtid="{D5CDD505-2E9C-101B-9397-08002B2CF9AE}" pid="677" name="T21.3?L5.2">
    <vt:lpwstr>Оплата услуг банков</vt:lpwstr>
  </property>
  <property fmtid="{D5CDD505-2E9C-101B-9397-08002B2CF9AE}" pid="678" name="T21.3?L5.3">
    <vt:lpwstr>Прочие затраты из прибыли, всего</vt:lpwstr>
  </property>
  <property fmtid="{D5CDD505-2E9C-101B-9397-08002B2CF9AE}" pid="679" name="T21.3?L5.3.x">
    <vt:lpwstr>Прочие затраты из прибыли</vt:lpwstr>
  </property>
  <property fmtid="{D5CDD505-2E9C-101B-9397-08002B2CF9AE}" pid="680" name="T21.3?L6">
    <vt:lpwstr>Прибыль, облагаемая налогом</vt:lpwstr>
  </property>
  <property fmtid="{D5CDD505-2E9C-101B-9397-08002B2CF9AE}" pid="681" name="T21.3?L7">
    <vt:lpwstr>Налоги, сборы, платежи - всего</vt:lpwstr>
  </property>
  <property fmtid="{D5CDD505-2E9C-101B-9397-08002B2CF9AE}" pid="682" name="T21.3?L7.1">
    <vt:lpwstr>Налог на прибыль</vt:lpwstr>
  </property>
  <property fmtid="{D5CDD505-2E9C-101B-9397-08002B2CF9AE}" pid="683" name="T21.3?L7.1.x">
    <vt:lpwstr>Налог на прибыль по уровням напряжения</vt:lpwstr>
  </property>
  <property fmtid="{D5CDD505-2E9C-101B-9397-08002B2CF9AE}" pid="684" name="T21.3?L7.2">
    <vt:lpwstr>Налог на имущество</vt:lpwstr>
  </property>
  <property fmtid="{D5CDD505-2E9C-101B-9397-08002B2CF9AE}" pid="685" name="T21.3?L7.2.x">
    <vt:lpwstr>Налог на имущество по уровням напряжения</vt:lpwstr>
  </property>
  <property fmtid="{D5CDD505-2E9C-101B-9397-08002B2CF9AE}" pid="686" name="T21.3?L7.3">
    <vt:lpwstr>Плата за выбросы загрязняющих веществ</vt:lpwstr>
  </property>
  <property fmtid="{D5CDD505-2E9C-101B-9397-08002B2CF9AE}" pid="687" name="T21.3?L7.4">
    <vt:lpwstr>Другие налоги и обязательные сборы и платежи из прибыли, всего</vt:lpwstr>
  </property>
  <property fmtid="{D5CDD505-2E9C-101B-9397-08002B2CF9AE}" pid="688" name="T21.3?L7.4.x">
    <vt:lpwstr>Другие налоги и обязательные сборы и платежи из прибыли</vt:lpwstr>
  </property>
  <property fmtid="{D5CDD505-2E9C-101B-9397-08002B2CF9AE}" pid="689" name="T21.3?L8">
    <vt:lpwstr>Прибыль от реализации услуг по передаче электрической энергии, всего</vt:lpwstr>
  </property>
  <property fmtid="{D5CDD505-2E9C-101B-9397-08002B2CF9AE}" pid="690" name="T21.3?L1">
    <vt:lpwstr>Прибыль на развитие производства</vt:lpwstr>
  </property>
  <property fmtid="{D5CDD505-2E9C-101B-9397-08002B2CF9AE}" pid="691" name="T21.3?L1.1">
    <vt:lpwstr>Прибыль на развитие производства - капвложения</vt:lpwstr>
  </property>
  <property fmtid="{D5CDD505-2E9C-101B-9397-08002B2CF9AE}" pid="692" name="T21.3?L1.1.x">
    <vt:lpwstr>Прибыль на развитие производства - капвложения по уровням напряжения</vt:lpwstr>
  </property>
  <property fmtid="{D5CDD505-2E9C-101B-9397-08002B2CF9AE}" pid="693" name="T21.2?L1">
    <vt:lpwstr>Прибыль на развитие производства</vt:lpwstr>
  </property>
  <property fmtid="{D5CDD505-2E9C-101B-9397-08002B2CF9AE}" pid="694" name="T21.2?L1.1">
    <vt:lpwstr>Прибыль на развитие производства - капвложения</vt:lpwstr>
  </property>
  <property fmtid="{D5CDD505-2E9C-101B-9397-08002B2CF9AE}" pid="695" name="T21.2?L2">
    <vt:lpwstr>Прибыль на социальное развитие </vt:lpwstr>
  </property>
  <property fmtid="{D5CDD505-2E9C-101B-9397-08002B2CF9AE}" pid="696" name="T21.2?L2.1">
    <vt:lpwstr>Прибыль на социальное развитие - капвложения</vt:lpwstr>
  </property>
  <property fmtid="{D5CDD505-2E9C-101B-9397-08002B2CF9AE}" pid="697" name="T21.2?L3">
    <vt:lpwstr>Льготы, компенсации и проч.выплаты по Колдоговору</vt:lpwstr>
  </property>
  <property fmtid="{D5CDD505-2E9C-101B-9397-08002B2CF9AE}" pid="698" name="T21.2?L4">
    <vt:lpwstr>Дивиденды по акциям</vt:lpwstr>
  </property>
  <property fmtid="{D5CDD505-2E9C-101B-9397-08002B2CF9AE}" pid="699" name="T21.2?L5">
    <vt:lpwstr>Прибыль на прочие цели</vt:lpwstr>
  </property>
  <property fmtid="{D5CDD505-2E9C-101B-9397-08002B2CF9AE}" pid="700" name="T21.2?L5.1">
    <vt:lpwstr>Проценты за пользование кредитом</vt:lpwstr>
  </property>
  <property fmtid="{D5CDD505-2E9C-101B-9397-08002B2CF9AE}" pid="701" name="T21.2?L5.2">
    <vt:lpwstr>Оплата услуг банков</vt:lpwstr>
  </property>
  <property fmtid="{D5CDD505-2E9C-101B-9397-08002B2CF9AE}" pid="702" name="T21.2?L5.3">
    <vt:lpwstr>Прочие затраты из прибыли, всего</vt:lpwstr>
  </property>
  <property fmtid="{D5CDD505-2E9C-101B-9397-08002B2CF9AE}" pid="703" name="T21.2?L5.3.x">
    <vt:lpwstr>Прочие затраты из прибыли</vt:lpwstr>
  </property>
  <property fmtid="{D5CDD505-2E9C-101B-9397-08002B2CF9AE}" pid="704" name="T21.2?L6">
    <vt:lpwstr>Прибыль, облагаемая налогом</vt:lpwstr>
  </property>
  <property fmtid="{D5CDD505-2E9C-101B-9397-08002B2CF9AE}" pid="705" name="T21.2?L7">
    <vt:lpwstr>Налоги, сборы, платежи - всего</vt:lpwstr>
  </property>
  <property fmtid="{D5CDD505-2E9C-101B-9397-08002B2CF9AE}" pid="706" name="T21.2?L7.1">
    <vt:lpwstr>Налог на прибыль</vt:lpwstr>
  </property>
  <property fmtid="{D5CDD505-2E9C-101B-9397-08002B2CF9AE}" pid="707" name="T21.2?L7.2">
    <vt:lpwstr>Налог на имущество</vt:lpwstr>
  </property>
  <property fmtid="{D5CDD505-2E9C-101B-9397-08002B2CF9AE}" pid="708" name="T21.2?L7.3">
    <vt:lpwstr>Плата за выбросы загрязняющих веществ</vt:lpwstr>
  </property>
  <property fmtid="{D5CDD505-2E9C-101B-9397-08002B2CF9AE}" pid="709" name="T21.2?L7.4">
    <vt:lpwstr>Другие налоги и обязательные сборы и платежи из прибыли, всего</vt:lpwstr>
  </property>
  <property fmtid="{D5CDD505-2E9C-101B-9397-08002B2CF9AE}" pid="710" name="T21.2?L7.4.x">
    <vt:lpwstr>Другие налоги и обязательные сборы и платежи из прибыли</vt:lpwstr>
  </property>
  <property fmtid="{D5CDD505-2E9C-101B-9397-08002B2CF9AE}" pid="711" name="T21.2?L8">
    <vt:lpwstr>Прибыль от товарной продукции, всего</vt:lpwstr>
  </property>
  <property fmtid="{D5CDD505-2E9C-101B-9397-08002B2CF9AE}" pid="712" name="T21.2?L8.1">
    <vt:lpwstr>Прибыль от производства тепловой энергии</vt:lpwstr>
  </property>
  <property fmtid="{D5CDD505-2E9C-101B-9397-08002B2CF9AE}" pid="713" name="T21.2?L8.2">
    <vt:lpwstr>Прибыль от передачи тепловой энергии</vt:lpwstr>
  </property>
  <property fmtid="{D5CDD505-2E9C-101B-9397-08002B2CF9AE}" pid="714" name="T21.2.1?L1">
    <vt:lpwstr>Прибыль на развитие производства</vt:lpwstr>
  </property>
  <property fmtid="{D5CDD505-2E9C-101B-9397-08002B2CF9AE}" pid="715" name="T21.2.1?L1.1">
    <vt:lpwstr>Прибыль на развитие производства - капвложения</vt:lpwstr>
  </property>
  <property fmtid="{D5CDD505-2E9C-101B-9397-08002B2CF9AE}" pid="716" name="T21.2.1?L2">
    <vt:lpwstr>Прибыль на социальное развитие </vt:lpwstr>
  </property>
  <property fmtid="{D5CDD505-2E9C-101B-9397-08002B2CF9AE}" pid="717" name="T21.2.1?L2.1">
    <vt:lpwstr>Прибыль на социальное развитие - капвложения</vt:lpwstr>
  </property>
  <property fmtid="{D5CDD505-2E9C-101B-9397-08002B2CF9AE}" pid="718" name="T21.2.1?L3">
    <vt:lpwstr>Льготы, компенсации и проч.выплаты по Колдоговору</vt:lpwstr>
  </property>
  <property fmtid="{D5CDD505-2E9C-101B-9397-08002B2CF9AE}" pid="719" name="T21.2.1?L4">
    <vt:lpwstr>Дивиденды по акциям</vt:lpwstr>
  </property>
  <property fmtid="{D5CDD505-2E9C-101B-9397-08002B2CF9AE}" pid="720" name="T21.2.1?L5">
    <vt:lpwstr>Прибыль на прочие цели</vt:lpwstr>
  </property>
  <property fmtid="{D5CDD505-2E9C-101B-9397-08002B2CF9AE}" pid="721" name="T21.2.1?L5.1">
    <vt:lpwstr>Проценты за пользование кредитом</vt:lpwstr>
  </property>
  <property fmtid="{D5CDD505-2E9C-101B-9397-08002B2CF9AE}" pid="722" name="T21.2.1?L5.2">
    <vt:lpwstr>Оплата услуг банков</vt:lpwstr>
  </property>
  <property fmtid="{D5CDD505-2E9C-101B-9397-08002B2CF9AE}" pid="723" name="T21.2.1?L5.3">
    <vt:lpwstr>Прочие затраты из прибыли, всего</vt:lpwstr>
  </property>
  <property fmtid="{D5CDD505-2E9C-101B-9397-08002B2CF9AE}" pid="724" name="T21.2.1?L5.3.x">
    <vt:lpwstr>Прочие затраты из прибыли, по видам затрат</vt:lpwstr>
  </property>
  <property fmtid="{D5CDD505-2E9C-101B-9397-08002B2CF9AE}" pid="725" name="T21.2.1?L6">
    <vt:lpwstr>Прибыль, облагаемая налогом</vt:lpwstr>
  </property>
  <property fmtid="{D5CDD505-2E9C-101B-9397-08002B2CF9AE}" pid="726" name="T21.2.1?L7">
    <vt:lpwstr>Налоги, сборы, платежи - всего</vt:lpwstr>
  </property>
  <property fmtid="{D5CDD505-2E9C-101B-9397-08002B2CF9AE}" pid="727" name="T21.2.1?L7.1">
    <vt:lpwstr>Налог на прибыль</vt:lpwstr>
  </property>
  <property fmtid="{D5CDD505-2E9C-101B-9397-08002B2CF9AE}" pid="728" name="T21.2.1?L7.2">
    <vt:lpwstr>Налог на имущество</vt:lpwstr>
  </property>
  <property fmtid="{D5CDD505-2E9C-101B-9397-08002B2CF9AE}" pid="729" name="T21.2.1?L7.3">
    <vt:lpwstr>Плата за выбросы загрязняющих веществ</vt:lpwstr>
  </property>
  <property fmtid="{D5CDD505-2E9C-101B-9397-08002B2CF9AE}" pid="730" name="T21.2.1?L7.4">
    <vt:lpwstr>Другие налоги и обязательные сборы и платежи из прибыли, всего</vt:lpwstr>
  </property>
  <property fmtid="{D5CDD505-2E9C-101B-9397-08002B2CF9AE}" pid="731" name="T21.2.1?L7.4.x">
    <vt:lpwstr>Другие налоги и обязательные сборы и платежи из прибыли, по видам налогов</vt:lpwstr>
  </property>
  <property fmtid="{D5CDD505-2E9C-101B-9397-08002B2CF9AE}" pid="732" name="T21.2.1?L8">
    <vt:lpwstr>Прибыль от производства тепловой энергии</vt:lpwstr>
  </property>
  <property fmtid="{D5CDD505-2E9C-101B-9397-08002B2CF9AE}" pid="733" name="T21.2.2?L1">
    <vt:lpwstr>Прибыль на развитие производства</vt:lpwstr>
  </property>
  <property fmtid="{D5CDD505-2E9C-101B-9397-08002B2CF9AE}" pid="734" name="T21.2.2?L1.1">
    <vt:lpwstr>Прибыль на развитие производства - капвложения</vt:lpwstr>
  </property>
  <property fmtid="{D5CDD505-2E9C-101B-9397-08002B2CF9AE}" pid="735" name="T21.2.2?L2">
    <vt:lpwstr>Прибыль на социальное развитие </vt:lpwstr>
  </property>
  <property fmtid="{D5CDD505-2E9C-101B-9397-08002B2CF9AE}" pid="736" name="T21.2.2?L2.1">
    <vt:lpwstr>Прибыль на социальное развитие - капвложения</vt:lpwstr>
  </property>
  <property fmtid="{D5CDD505-2E9C-101B-9397-08002B2CF9AE}" pid="737" name="T21.2.2?L3">
    <vt:lpwstr>Льготы, компенсации и проч.выплаты по Колдоговору</vt:lpwstr>
  </property>
  <property fmtid="{D5CDD505-2E9C-101B-9397-08002B2CF9AE}" pid="738" name="T21.2.2?L4">
    <vt:lpwstr>Дивиденды по акциям</vt:lpwstr>
  </property>
  <property fmtid="{D5CDD505-2E9C-101B-9397-08002B2CF9AE}" pid="739" name="T21.2.2?L5">
    <vt:lpwstr>Прибыль на прочие цели</vt:lpwstr>
  </property>
  <property fmtid="{D5CDD505-2E9C-101B-9397-08002B2CF9AE}" pid="740" name="T21.2.2?L5.1">
    <vt:lpwstr>Проценты за пользование кредитом</vt:lpwstr>
  </property>
  <property fmtid="{D5CDD505-2E9C-101B-9397-08002B2CF9AE}" pid="741" name="T21.2.2?L5.2">
    <vt:lpwstr>Оплата услуг банков</vt:lpwstr>
  </property>
  <property fmtid="{D5CDD505-2E9C-101B-9397-08002B2CF9AE}" pid="742" name="T21.2.2?L5.3">
    <vt:lpwstr>Прочие затраты из прибыли, всего</vt:lpwstr>
  </property>
  <property fmtid="{D5CDD505-2E9C-101B-9397-08002B2CF9AE}" pid="743" name="T21.2.2?L5.3.x">
    <vt:lpwstr>Прочие затраты из прибыли, по видам затрат</vt:lpwstr>
  </property>
  <property fmtid="{D5CDD505-2E9C-101B-9397-08002B2CF9AE}" pid="744" name="T21.2.2?L6">
    <vt:lpwstr>Прибыль, облагаемая налогом</vt:lpwstr>
  </property>
  <property fmtid="{D5CDD505-2E9C-101B-9397-08002B2CF9AE}" pid="745" name="T21.2.2?L7">
    <vt:lpwstr>Налоги, сборы, платежи - всего</vt:lpwstr>
  </property>
  <property fmtid="{D5CDD505-2E9C-101B-9397-08002B2CF9AE}" pid="746" name="T21.2.2?L7.1">
    <vt:lpwstr>Налог на прибыль</vt:lpwstr>
  </property>
  <property fmtid="{D5CDD505-2E9C-101B-9397-08002B2CF9AE}" pid="747" name="T21.2.2?L7.2">
    <vt:lpwstr>Налог на имущество</vt:lpwstr>
  </property>
  <property fmtid="{D5CDD505-2E9C-101B-9397-08002B2CF9AE}" pid="748" name="T21.2.2?L7.3">
    <vt:lpwstr>Плата за выбросы загрязняющих веществ</vt:lpwstr>
  </property>
  <property fmtid="{D5CDD505-2E9C-101B-9397-08002B2CF9AE}" pid="749" name="T21.2.2?L7.4">
    <vt:lpwstr>Другие налоги и обязательные сборы и платежи из прибыли, всего</vt:lpwstr>
  </property>
  <property fmtid="{D5CDD505-2E9C-101B-9397-08002B2CF9AE}" pid="750" name="T21.2.2?L7.4.x">
    <vt:lpwstr>Другие налоги и обязательные сборы и платежи из прибыли, по видам налогов</vt:lpwstr>
  </property>
  <property fmtid="{D5CDD505-2E9C-101B-9397-08002B2CF9AE}" pid="751" name="T21.2.2?L8">
    <vt:lpwstr>Прибыль от производства тепловой энергии</vt:lpwstr>
  </property>
  <property fmtid="{D5CDD505-2E9C-101B-9397-08002B2CF9AE}" pid="752" name="T21.4?L1">
    <vt:lpwstr>Прибыль на развитие производства</vt:lpwstr>
  </property>
  <property fmtid="{D5CDD505-2E9C-101B-9397-08002B2CF9AE}" pid="753" name="T21.4?L1.1">
    <vt:lpwstr>Прибыль на развитие производства - капвложения</vt:lpwstr>
  </property>
  <property fmtid="{D5CDD505-2E9C-101B-9397-08002B2CF9AE}" pid="754" name="T21.4?L2">
    <vt:lpwstr>Прибыль на социальное развитие </vt:lpwstr>
  </property>
  <property fmtid="{D5CDD505-2E9C-101B-9397-08002B2CF9AE}" pid="755" name="T21.4?L2.1">
    <vt:lpwstr>Прибыль на социальное развитие - капвложения</vt:lpwstr>
  </property>
  <property fmtid="{D5CDD505-2E9C-101B-9397-08002B2CF9AE}" pid="756" name="T21.4?L3">
    <vt:lpwstr>Льготы, компенсации и проч.выплаты по Колдоговору</vt:lpwstr>
  </property>
  <property fmtid="{D5CDD505-2E9C-101B-9397-08002B2CF9AE}" pid="757" name="T21.4?L4">
    <vt:lpwstr>Дивиденды по акциям</vt:lpwstr>
  </property>
  <property fmtid="{D5CDD505-2E9C-101B-9397-08002B2CF9AE}" pid="758" name="T21.4?L5">
    <vt:lpwstr>Прибыль на прочие цели</vt:lpwstr>
  </property>
  <property fmtid="{D5CDD505-2E9C-101B-9397-08002B2CF9AE}" pid="759" name="T21.4?L5.1">
    <vt:lpwstr>Проценты за пользование кредитом</vt:lpwstr>
  </property>
  <property fmtid="{D5CDD505-2E9C-101B-9397-08002B2CF9AE}" pid="760" name="T21.4?L5.2">
    <vt:lpwstr>Оплата услуг банков</vt:lpwstr>
  </property>
  <property fmtid="{D5CDD505-2E9C-101B-9397-08002B2CF9AE}" pid="761" name="T21.4?L5.3">
    <vt:lpwstr>Прочие затраты из прибыли, всего</vt:lpwstr>
  </property>
  <property fmtid="{D5CDD505-2E9C-101B-9397-08002B2CF9AE}" pid="762" name="T21.4?L5.3.x">
    <vt:lpwstr>Прочие затраты из прибыли</vt:lpwstr>
  </property>
  <property fmtid="{D5CDD505-2E9C-101B-9397-08002B2CF9AE}" pid="763" name="T21.4?L6">
    <vt:lpwstr>Прибыль, облагаемая налогом</vt:lpwstr>
  </property>
  <property fmtid="{D5CDD505-2E9C-101B-9397-08002B2CF9AE}" pid="764" name="T21.4?L7">
    <vt:lpwstr>Налоги, сборы, платежи - всего</vt:lpwstr>
  </property>
  <property fmtid="{D5CDD505-2E9C-101B-9397-08002B2CF9AE}" pid="765" name="T21.4?L7.1">
    <vt:lpwstr>Налог на прибыль</vt:lpwstr>
  </property>
  <property fmtid="{D5CDD505-2E9C-101B-9397-08002B2CF9AE}" pid="766" name="T21.4?L7.2">
    <vt:lpwstr>Налог на имущество</vt:lpwstr>
  </property>
  <property fmtid="{D5CDD505-2E9C-101B-9397-08002B2CF9AE}" pid="767" name="T21.4?L7.3">
    <vt:lpwstr>Плата за выбросы загрязняющих веществ</vt:lpwstr>
  </property>
  <property fmtid="{D5CDD505-2E9C-101B-9397-08002B2CF9AE}" pid="768" name="T21.4?L7.4">
    <vt:lpwstr>Другие налоги и обязательные сборы и платежи из прибыли, всего</vt:lpwstr>
  </property>
  <property fmtid="{D5CDD505-2E9C-101B-9397-08002B2CF9AE}" pid="769" name="T21.4?L7.4.x">
    <vt:lpwstr>Другие налоги и обязательные сборы и платежи из прибыли</vt:lpwstr>
  </property>
  <property fmtid="{D5CDD505-2E9C-101B-9397-08002B2CF9AE}" pid="770" name="T21.4?L8">
    <vt:lpwstr>Прибыль от товарной продукции, всего</vt:lpwstr>
  </property>
  <property fmtid="{D5CDD505-2E9C-101B-9397-08002B2CF9AE}" pid="771" name="T22?L1">
    <vt:lpwstr>Условно-переменные затраты - всего</vt:lpwstr>
  </property>
  <property fmtid="{D5CDD505-2E9C-101B-9397-08002B2CF9AE}" pid="772" name="T22?L10">
    <vt:lpwstr>Ставка за мощность (в год) - в среднем</vt:lpwstr>
  </property>
  <property fmtid="{D5CDD505-2E9C-101B-9397-08002B2CF9AE}" pid="773" name="T22?L11">
    <vt:lpwstr>Ставка за энергию - в среднем</vt:lpwstr>
  </property>
  <property fmtid="{D5CDD505-2E9C-101B-9397-08002B2CF9AE}" pid="774" name="T22?L2">
    <vt:lpwstr>Условно-постоянные расходы</vt:lpwstr>
  </property>
  <property fmtid="{D5CDD505-2E9C-101B-9397-08002B2CF9AE}" pid="775" name="T22?L3">
    <vt:lpwstr>Затраты всего</vt:lpwstr>
  </property>
  <property fmtid="{D5CDD505-2E9C-101B-9397-08002B2CF9AE}" pid="776" name="T22?L4">
    <vt:lpwstr>Прибыль - всего</vt:lpwstr>
  </property>
  <property fmtid="{D5CDD505-2E9C-101B-9397-08002B2CF9AE}" pid="777" name="T22?L5">
    <vt:lpwstr>Рентабельность - всего</vt:lpwstr>
  </property>
  <property fmtid="{D5CDD505-2E9C-101B-9397-08002B2CF9AE}" pid="778" name="T22?L6">
    <vt:lpwstr>Необходимая валовая выручка - всего</vt:lpwstr>
  </property>
  <property fmtid="{D5CDD505-2E9C-101B-9397-08002B2CF9AE}" pid="779" name="T22?L7">
    <vt:lpwstr>Установленная (заявленная) мощность - всего</vt:lpwstr>
  </property>
  <property fmtid="{D5CDD505-2E9C-101B-9397-08002B2CF9AE}" pid="780" name="T22?L8">
    <vt:lpwstr>Отпуск энергии - всего</vt:lpwstr>
  </property>
  <property fmtid="{D5CDD505-2E9C-101B-9397-08002B2CF9AE}" pid="781" name="T22?L9">
    <vt:lpwstr>Средний одноставочный тариф продажи - всего</vt:lpwstr>
  </property>
  <property fmtid="{D5CDD505-2E9C-101B-9397-08002B2CF9AE}" pid="782" name="T23?L1">
    <vt:lpwstr>Полезный отпуск электрической энергии потребителям, всего </vt:lpwstr>
  </property>
  <property fmtid="{D5CDD505-2E9C-101B-9397-08002B2CF9AE}" pid="783" name="T23?L1.1">
    <vt:lpwstr>Полезный отпуск электрической энергии потребителям группы 1</vt:lpwstr>
  </property>
  <property fmtid="{D5CDD505-2E9C-101B-9397-08002B2CF9AE}" pid="784" name="T23?L1.1.1">
    <vt:lpwstr>Полезный отпуск электрической энергии потребителям группы 1 по базовой части тарифа</vt:lpwstr>
  </property>
  <property fmtid="{D5CDD505-2E9C-101B-9397-08002B2CF9AE}" pid="785" name="T23?L1.2">
    <vt:lpwstr>Полезный отпуск электрической энергии потребителям групп 2-4</vt:lpwstr>
  </property>
  <property fmtid="{D5CDD505-2E9C-101B-9397-08002B2CF9AE}" pid="786" name="T23?L2">
    <vt:lpwstr>Заявленная (расчетная) мощность потребителей, всего</vt:lpwstr>
  </property>
  <property fmtid="{D5CDD505-2E9C-101B-9397-08002B2CF9AE}" pid="787" name="T23?L2.1">
    <vt:lpwstr>Заявленная (расчетная) мощность потребителей группы 1</vt:lpwstr>
  </property>
  <property fmtid="{D5CDD505-2E9C-101B-9397-08002B2CF9AE}" pid="788" name="T23?L2.1.1">
    <vt:lpwstr>Заявленная (расчетная) мощность потребителей группы 1 по базовой части тарифа</vt:lpwstr>
  </property>
  <property fmtid="{D5CDD505-2E9C-101B-9397-08002B2CF9AE}" pid="789" name="T23?L2.2">
    <vt:lpwstr>Заявленная (расчетная) мощность потребителей групп 2-4</vt:lpwstr>
  </property>
  <property fmtid="{D5CDD505-2E9C-101B-9397-08002B2CF9AE}" pid="790" name="T23?L3">
    <vt:lpwstr>Доля полезного отпуска потребителей группы 1 в общем полезном отпуске потребителям</vt:lpwstr>
  </property>
  <property fmtid="{D5CDD505-2E9C-101B-9397-08002B2CF9AE}" pid="791" name="T23?L4">
    <vt:lpwstr>Базовая часть тарифа</vt:lpwstr>
  </property>
  <property fmtid="{D5CDD505-2E9C-101B-9397-08002B2CF9AE}" pid="792" name="T23?L4.1">
    <vt:lpwstr>Базовая часть тарифа: ставка на энергию</vt:lpwstr>
  </property>
  <property fmtid="{D5CDD505-2E9C-101B-9397-08002B2CF9AE}" pid="793" name="T23?L4.2">
    <vt:lpwstr>Базовая часть тарифа: ставка на мощность </vt:lpwstr>
  </property>
  <property fmtid="{D5CDD505-2E9C-101B-9397-08002B2CF9AE}" pid="794" name="T23?L5">
    <vt:lpwstr>Оставшаяся часть тарифа группы 1</vt:lpwstr>
  </property>
  <property fmtid="{D5CDD505-2E9C-101B-9397-08002B2CF9AE}" pid="795" name="T23?L5.1">
    <vt:lpwstr>Оставшаяся часть тарифа группы 1: ставка на энергию</vt:lpwstr>
  </property>
  <property fmtid="{D5CDD505-2E9C-101B-9397-08002B2CF9AE}" pid="796" name="T23?L5.2">
    <vt:lpwstr>Оставшаяся часть тарифа группы 1: ставка на мощность</vt:lpwstr>
  </property>
  <property fmtid="{D5CDD505-2E9C-101B-9397-08002B2CF9AE}" pid="797" name="T23?L6">
    <vt:lpwstr>Тариф покупки электроэнергии потребителями группы 1 </vt:lpwstr>
  </property>
  <property fmtid="{D5CDD505-2E9C-101B-9397-08002B2CF9AE}" pid="798" name="T23?L6.1">
    <vt:lpwstr>Тариф покупки электроэнергии потребителями группы 1: ставка на энергию</vt:lpwstr>
  </property>
  <property fmtid="{D5CDD505-2E9C-101B-9397-08002B2CF9AE}" pid="799" name="T23?L6.2">
    <vt:lpwstr>Тариф покупки электроэнергии потребителями группы 1: ставка на мощность</vt:lpwstr>
  </property>
  <property fmtid="{D5CDD505-2E9C-101B-9397-08002B2CF9AE}" pid="800" name="T23?L7">
    <vt:lpwstr>Тариф покупки электроэнергии потребителями групп 2-4</vt:lpwstr>
  </property>
  <property fmtid="{D5CDD505-2E9C-101B-9397-08002B2CF9AE}" pid="801" name="T23?L7.1">
    <vt:lpwstr>Тариф покупки электроэнергии потребителями групп 2-4: ставка на энергию</vt:lpwstr>
  </property>
  <property fmtid="{D5CDD505-2E9C-101B-9397-08002B2CF9AE}" pid="802" name="T23?L7.2">
    <vt:lpwstr>Тариф покупки электроэнергии потребителями групп 2-4: ставка на мощность</vt:lpwstr>
  </property>
  <property fmtid="{D5CDD505-2E9C-101B-9397-08002B2CF9AE}" pid="803" name="T24?L0.1">
    <vt:lpwstr>Среднемесячная за период суммарная заявленная (расчетная) мощность потребителей в максимум нагрузки ОЭС </vt:lpwstr>
  </property>
  <property fmtid="{D5CDD505-2E9C-101B-9397-08002B2CF9AE}" pid="804" name="T24?L0.2">
    <vt:lpwstr>Среднемесячная за период суммарная заявленная (расчетная) мощность потребителей в максимум нагрузки ОЭС - суммарная по СН и НН </vt:lpwstr>
  </property>
  <property fmtid="{D5CDD505-2E9C-101B-9397-08002B2CF9AE}" pid="805" name="T24?L0.3">
    <vt:lpwstr>Среднемесячная за период суммарная заявленная (расчетная) мощность потребителей в максимум нагрузки ОЭС - суммарная по СН2 и НН</vt:lpwstr>
  </property>
  <property fmtid="{D5CDD505-2E9C-101B-9397-08002B2CF9AE}" pid="806" name="T24?L0.4">
    <vt:lpwstr>Среднемесячная за период суммарная заявленная (расчетная) мощность потребителей в максимум нагрузки ОЭС - в сети НН</vt:lpwstr>
  </property>
  <property fmtid="{D5CDD505-2E9C-101B-9397-08002B2CF9AE}" pid="807" name="T24?L1">
    <vt:lpwstr>Затраты, отнесенные на передачу электрической энергии, всего</vt:lpwstr>
  </property>
  <property fmtid="{D5CDD505-2E9C-101B-9397-08002B2CF9AE}" pid="808" name="T24?L1.1">
    <vt:lpwstr>Затраты, отнесенные на передачу электрической энергии, по уровням напряжения</vt:lpwstr>
  </property>
  <property fmtid="{D5CDD505-2E9C-101B-9397-08002B2CF9AE}" pid="809" name="T24?L2">
    <vt:lpwstr>Прибыль, отнесенная на передачу электрической энергии, всего</vt:lpwstr>
  </property>
  <property fmtid="{D5CDD505-2E9C-101B-9397-08002B2CF9AE}" pid="810" name="T24?L2.1">
    <vt:lpwstr>Прибыль, отнесенная на передачу электрической энергии, по уровням напряжения</vt:lpwstr>
  </property>
  <property fmtid="{D5CDD505-2E9C-101B-9397-08002B2CF9AE}" pid="811" name="T24?L3">
    <vt:lpwstr>Рентабельность</vt:lpwstr>
  </property>
  <property fmtid="{D5CDD505-2E9C-101B-9397-08002B2CF9AE}" pid="812" name="T24?L4">
    <vt:lpwstr>Необходимая валовая выручка, отнесенная на передачу электрической энергии, всего</vt:lpwstr>
  </property>
  <property fmtid="{D5CDD505-2E9C-101B-9397-08002B2CF9AE}" pid="813" name="T24?L4.1">
    <vt:lpwstr>Необходимая валовая выручка, отнесенная на передачу электрической энергии, по уровням напряжения</vt:lpwstr>
  </property>
  <property fmtid="{D5CDD505-2E9C-101B-9397-08002B2CF9AE}" pid="814" name="T24?L5">
    <vt:lpwstr>Плата за услуги на содержание электрических сетей по диапазонам напряжения в расчете на 1 МВт</vt:lpwstr>
  </property>
  <property fmtid="{D5CDD505-2E9C-101B-9397-08002B2CF9AE}" pid="815" name="T24?L5.1">
    <vt:lpwstr>Плата за услуги на содержание электрических сетей по диапазонам напряжения в расчете на 1 МВт, по уровням напряжения</vt:lpwstr>
  </property>
  <property fmtid="{D5CDD505-2E9C-101B-9397-08002B2CF9AE}" pid="816" name="T24?L6">
    <vt:lpwstr>Плата за услуги на содержание электрических сетей по диапазонам напряжения в расчете на 1 МВтч</vt:lpwstr>
  </property>
  <property fmtid="{D5CDD505-2E9C-101B-9397-08002B2CF9AE}" pid="817" name="T24?L6.1">
    <vt:lpwstr>Плата за услуги на содержание электрических сетей по диапазонам напряжения в расчете на 1 МВтч, по уровням напряжения</vt:lpwstr>
  </property>
  <property fmtid="{D5CDD505-2E9C-101B-9397-08002B2CF9AE}" pid="818" name="T24.1?L0.1">
    <vt:lpwstr>Затраты, отнесенные на передачу тепловой энергии, водяные тепловые сети</vt:lpwstr>
  </property>
  <property fmtid="{D5CDD505-2E9C-101B-9397-08002B2CF9AE}" pid="819" name="T24.1?L0.2">
    <vt:lpwstr>Затраты, отнесенные на передачу тепловой энергии, паровые тепловые сети</vt:lpwstr>
  </property>
  <property fmtid="{D5CDD505-2E9C-101B-9397-08002B2CF9AE}" pid="820" name="T24.1?L1">
    <vt:lpwstr>Затраты, отнесенные на передачу тепловой энергии</vt:lpwstr>
  </property>
  <property fmtid="{D5CDD505-2E9C-101B-9397-08002B2CF9AE}" pid="821" name="T24.1?L1.1">
    <vt:lpwstr>Вода на технологические цели - всего</vt:lpwstr>
  </property>
  <property fmtid="{D5CDD505-2E9C-101B-9397-08002B2CF9AE}" pid="822" name="T24.1?L1.1.1">
    <vt:lpwstr>Вода на компенсацию потерь сетевой воды</vt:lpwstr>
  </property>
  <property fmtid="{D5CDD505-2E9C-101B-9397-08002B2CF9AE}" pid="823" name="T24.1?L1.2">
    <vt:lpwstr>Покупная энергия на производственные и хозяйственные нужды, всего</vt:lpwstr>
  </property>
  <property fmtid="{D5CDD505-2E9C-101B-9397-08002B2CF9AE}" pid="824" name="T24.1?L1.2.1">
    <vt:lpwstr>Покупная энергия на компенсацию потерь тепловой энергии</vt:lpwstr>
  </property>
  <property fmtid="{D5CDD505-2E9C-101B-9397-08002B2CF9AE}" pid="825" name="T24.1?L1.2.2">
    <vt:lpwstr>Покупная энергия на компенсацию затрат электроэнергиии</vt:lpwstr>
  </property>
  <property fmtid="{D5CDD505-2E9C-101B-9397-08002B2CF9AE}" pid="826" name="T24.1?L2">
    <vt:lpwstr>Прибыль, отнесенная на передачу тепловой энергии</vt:lpwstr>
  </property>
  <property fmtid="{D5CDD505-2E9C-101B-9397-08002B2CF9AE}" pid="827" name="T24.1?L2.1">
    <vt:lpwstr>Прибыль, отнесенная на передачу тепловой энергии, водяные тепловые сети</vt:lpwstr>
  </property>
  <property fmtid="{D5CDD505-2E9C-101B-9397-08002B2CF9AE}" pid="828" name="T24.1?L2.2">
    <vt:lpwstr>Прибыль, отнесенная на передачу тепловой энергии, паровые тепловые сети</vt:lpwstr>
  </property>
  <property fmtid="{D5CDD505-2E9C-101B-9397-08002B2CF9AE}" pid="829" name="T24.1?L3">
    <vt:lpwstr>Рентабельность</vt:lpwstr>
  </property>
  <property fmtid="{D5CDD505-2E9C-101B-9397-08002B2CF9AE}" pid="830" name="T24.1?L4">
    <vt:lpwstr>Необходимая валовая выручка, отнесенная на передачу тепловой энергии</vt:lpwstr>
  </property>
  <property fmtid="{D5CDD505-2E9C-101B-9397-08002B2CF9AE}" pid="831" name="T24.1?L4.1">
    <vt:lpwstr>Необходимая валовая выручка, отнесенная на передачу тепловой энергии, водяные тепловые сети</vt:lpwstr>
  </property>
  <property fmtid="{D5CDD505-2E9C-101B-9397-08002B2CF9AE}" pid="832" name="T24.1?L4.2">
    <vt:lpwstr>Необходимая валовая выручка, отнесенная на передачу тепловой энергии, паровые тепловые сети</vt:lpwstr>
  </property>
  <property fmtid="{D5CDD505-2E9C-101B-9397-08002B2CF9AE}" pid="833" name="T24.1?L5">
    <vt:lpwstr>Полезный отпуск тепловой энергии собственным потребителям </vt:lpwstr>
  </property>
  <property fmtid="{D5CDD505-2E9C-101B-9397-08002B2CF9AE}" pid="834" name="T24.1?L5.1">
    <vt:lpwstr>Полезный отпуск тепловой энергии собственным потребителям, в горячей воде от тепловых сетей</vt:lpwstr>
  </property>
  <property fmtid="{D5CDD505-2E9C-101B-9397-08002B2CF9AE}" pid="835" name="T24.1?L5.2">
    <vt:lpwstr>Полезный отпуск тепловой энергии собственным потребителям, в паре</vt:lpwstr>
  </property>
  <property fmtid="{D5CDD505-2E9C-101B-9397-08002B2CF9AE}" pid="836" name="T24.1?L6">
    <vt:lpwstr>Плата за услуги на содержание тепловых сетей </vt:lpwstr>
  </property>
  <property fmtid="{D5CDD505-2E9C-101B-9397-08002B2CF9AE}" pid="837" name="T24.1?L6.1">
    <vt:lpwstr>Плата за услуги по содержанию водяных тепловых сетей </vt:lpwstr>
  </property>
  <property fmtid="{D5CDD505-2E9C-101B-9397-08002B2CF9AE}" pid="838" name="T24.1?L6.2">
    <vt:lpwstr>Плата за услуги по содержанию паровых тепловых сетей </vt:lpwstr>
  </property>
  <property fmtid="{D5CDD505-2E9C-101B-9397-08002B2CF9AE}" pid="839" name="T25?L1">
    <vt:lpwstr>Ставка за электроэнергию тарифа покупки </vt:lpwstr>
  </property>
  <property fmtid="{D5CDD505-2E9C-101B-9397-08002B2CF9AE}" pid="840" name="T25?L1.1">
    <vt:lpwstr>Ставка за электроэнергию тарифа покупки: Базовые потребители</vt:lpwstr>
  </property>
  <property fmtid="{D5CDD505-2E9C-101B-9397-08002B2CF9AE}" pid="841" name="T25?L1.2">
    <vt:lpwstr>Ставка за электроэнергию тарифа покупки: Группа 2-4</vt:lpwstr>
  </property>
  <property fmtid="{D5CDD505-2E9C-101B-9397-08002B2CF9AE}" pid="842" name="T25?L2">
    <vt:lpwstr>Отпуск электрической энергии в сеть с учетом величины сальдо-перетока электроэнергии</vt:lpwstr>
  </property>
  <property fmtid="{D5CDD505-2E9C-101B-9397-08002B2CF9AE}" pid="843" name="T25?L3">
    <vt:lpwstr>Потери электрической энергии </vt:lpwstr>
  </property>
  <property fmtid="{D5CDD505-2E9C-101B-9397-08002B2CF9AE}" pid="844" name="T25?L4">
    <vt:lpwstr>Полезный отпуск электрической энергии</vt:lpwstr>
  </property>
  <property fmtid="{D5CDD505-2E9C-101B-9397-08002B2CF9AE}" pid="845" name="T25?L5">
    <vt:lpwstr>Расходы на компенсацию потерь</vt:lpwstr>
  </property>
  <property fmtid="{D5CDD505-2E9C-101B-9397-08002B2CF9AE}" pid="846" name="T25?L6">
    <vt:lpwstr>Ставка на оплату технологического расхода (потерь ) электрической энергии на ее передачу по сетям</vt:lpwstr>
  </property>
  <property fmtid="{D5CDD505-2E9C-101B-9397-08002B2CF9AE}" pid="847" name="T25.1?L1">
    <vt:lpwstr>Тариф покупки тепловой энергии </vt:lpwstr>
  </property>
  <property fmtid="{D5CDD505-2E9C-101B-9397-08002B2CF9AE}" pid="848" name="T25.1?L1.1">
    <vt:lpwstr>Тариф покупки тепловой энергии: Бюджетные потребители</vt:lpwstr>
  </property>
  <property fmtid="{D5CDD505-2E9C-101B-9397-08002B2CF9AE}" pid="849" name="T25.1?L1.2">
    <vt:lpwstr>Тариф покупки тепловой энергии: Прочие потребители </vt:lpwstr>
  </property>
  <property fmtid="{D5CDD505-2E9C-101B-9397-08002B2CF9AE}" pid="850" name="T25.1?L2">
    <vt:lpwstr>Отпуск тепловой энергии собственным потребителям в сеть ЭСО без отпуска с коллекторов</vt:lpwstr>
  </property>
  <property fmtid="{D5CDD505-2E9C-101B-9397-08002B2CF9AE}" pid="851" name="T25.1?L2.1">
    <vt:lpwstr>Отпуск тепловой энергии собственным потребителям в виде горячей воды</vt:lpwstr>
  </property>
  <property fmtid="{D5CDD505-2E9C-101B-9397-08002B2CF9AE}" pid="852" name="T25.1?L2.2">
    <vt:lpwstr>Отпуск тепловой энергии собственным потребителям в виде пара</vt:lpwstr>
  </property>
  <property fmtid="{D5CDD505-2E9C-101B-9397-08002B2CF9AE}" pid="853" name="T25.1?L3">
    <vt:lpwstr>Потери тепловой энергии </vt:lpwstr>
  </property>
  <property fmtid="{D5CDD505-2E9C-101B-9397-08002B2CF9AE}" pid="854" name="T25.1?L3.1">
    <vt:lpwstr>Потери тепловой энергии в водяных тепловых сетях</vt:lpwstr>
  </property>
  <property fmtid="{D5CDD505-2E9C-101B-9397-08002B2CF9AE}" pid="855" name="T25.1?L3.2">
    <vt:lpwstr>Потери тепловой энергии в паровых тепловых сетях</vt:lpwstr>
  </property>
  <property fmtid="{D5CDD505-2E9C-101B-9397-08002B2CF9AE}" pid="856" name="T25.1?L4">
    <vt:lpwstr>Затраты (расходы) на компенсацию потерь</vt:lpwstr>
  </property>
  <property fmtid="{D5CDD505-2E9C-101B-9397-08002B2CF9AE}" pid="857" name="T25.1?L4.1">
    <vt:lpwstr>Затраты (расходы) на компенсацию потерь в водяных тепловых сетях</vt:lpwstr>
  </property>
  <property fmtid="{D5CDD505-2E9C-101B-9397-08002B2CF9AE}" pid="858" name="T25.1?L4.2">
    <vt:lpwstr>Затраты (расходы) на компенсацию потерь в паровых тепловх сетях</vt:lpwstr>
  </property>
  <property fmtid="{D5CDD505-2E9C-101B-9397-08002B2CF9AE}" pid="859" name="T25.1?L5">
    <vt:lpwstr>Ставка на оплату технологического расхода (потерь) тепловой энергии на ее передачу по сетям</vt:lpwstr>
  </property>
  <property fmtid="{D5CDD505-2E9C-101B-9397-08002B2CF9AE}" pid="860" name="T25.1?L5.1">
    <vt:lpwstr>Ставка на оплату технологического расхода (потерь) тепловой энергии на ее передачу по водяным тепловым сетям</vt:lpwstr>
  </property>
  <property fmtid="{D5CDD505-2E9C-101B-9397-08002B2CF9AE}" pid="861" name="T25.1?L5.2">
    <vt:lpwstr>Ставка на оплату технологического расхода (потерь) тепловой энергии на ее передачу по паровм тепловым сетям</vt:lpwstr>
  </property>
  <property fmtid="{D5CDD505-2E9C-101B-9397-08002B2CF9AE}" pid="862" name="T26?L1">
    <vt:lpwstr>Полезный отпуск электроэнергии ПЭ (энергоснабжающей организации), всего</vt:lpwstr>
  </property>
  <property fmtid="{D5CDD505-2E9C-101B-9397-08002B2CF9AE}" pid="863" name="T26?L1.1">
    <vt:lpwstr>Полезный отпуск электроэнергии ПЭ (энергоснабжающей организации) в период ночных провалов графика нагрузки</vt:lpwstr>
  </property>
  <property fmtid="{D5CDD505-2E9C-101B-9397-08002B2CF9AE}" pid="864" name="T26?L1.2">
    <vt:lpwstr>Полезный отпуск электроэнергии ПЭ (энергоснабжающей организации) в часы максимальных (пиковых) нагрузок</vt:lpwstr>
  </property>
  <property fmtid="{D5CDD505-2E9C-101B-9397-08002B2CF9AE}" pid="865" name="T26?L1.3">
    <vt:lpwstr>Полезный отпуск электроэнергии ПЭ (энергоснабжающей организации) в остальное время суток (полупик)</vt:lpwstr>
  </property>
  <property fmtid="{D5CDD505-2E9C-101B-9397-08002B2CF9AE}" pid="866" name="T26?L2">
    <vt:lpwstr>Условно-переменные затраты электроэнергии, отпущенной ГК (энергоснабжающей организацией) </vt:lpwstr>
  </property>
  <property fmtid="{D5CDD505-2E9C-101B-9397-08002B2CF9AE}" pid="867" name="T26?L2.1">
    <vt:lpwstr>Условно-переменные затраты электроэнергии в период ночных провалов графика нагрузки</vt:lpwstr>
  </property>
  <property fmtid="{D5CDD505-2E9C-101B-9397-08002B2CF9AE}" pid="868" name="T26?L3">
    <vt:lpwstr>Средний одноставочный тариф на электроэнергию по ПЭ (энергоснабжающей организации)</vt:lpwstr>
  </property>
  <property fmtid="{D5CDD505-2E9C-101B-9397-08002B2CF9AE}" pid="869" name="T26?L4">
    <vt:lpwstr>Тарифная ставка за электроэнергию в ночной зоне - тариф ночь</vt:lpwstr>
  </property>
  <property fmtid="{D5CDD505-2E9C-101B-9397-08002B2CF9AE}" pid="870" name="T26?L5">
    <vt:lpwstr>Тарифная ставка за электроэнергию в полупиковой зоне - тариф полупик</vt:lpwstr>
  </property>
  <property fmtid="{D5CDD505-2E9C-101B-9397-08002B2CF9AE}" pid="871" name="T26?L6">
    <vt:lpwstr>Тарифная ставка за электроэнергию в пиковой зоне - тариф пик</vt:lpwstr>
  </property>
  <property fmtid="{D5CDD505-2E9C-101B-9397-08002B2CF9AE}" pid="872" name="T27?L1">
    <vt:lpwstr>Объем полезного отпуска</vt:lpwstr>
  </property>
  <property fmtid="{D5CDD505-2E9C-101B-9397-08002B2CF9AE}" pid="873" name="T27?L2">
    <vt:lpwstr>Заявленная мощность</vt:lpwstr>
  </property>
  <property fmtid="{D5CDD505-2E9C-101B-9397-08002B2CF9AE}" pid="874" name="T27?L3">
    <vt:lpwstr>Тариф на покупку электрической энергии</vt:lpwstr>
  </property>
  <property fmtid="{D5CDD505-2E9C-101B-9397-08002B2CF9AE}" pid="875" name="T27?L3.1">
    <vt:lpwstr>Ставка за мощность</vt:lpwstr>
  </property>
  <property fmtid="{D5CDD505-2E9C-101B-9397-08002B2CF9AE}" pid="876" name="T27?L3.2">
    <vt:lpwstr>Ставка за энергию</vt:lpwstr>
  </property>
  <property fmtid="{D5CDD505-2E9C-101B-9397-08002B2CF9AE}" pid="877" name="T27?L4">
    <vt:lpwstr>Стоимость единицы услуг </vt:lpwstr>
  </property>
  <property fmtid="{D5CDD505-2E9C-101B-9397-08002B2CF9AE}" pid="878" name="T27?L4.1">
    <vt:lpwstr>Плата за услуги по передаче электрической энергии</vt:lpwstr>
  </property>
  <property fmtid="{D5CDD505-2E9C-101B-9397-08002B2CF9AE}" pid="879" name="T27?L4.1.1.">
    <vt:lpwstr>Ставка на содержание электросетей (за энегрию)</vt:lpwstr>
  </property>
  <property fmtid="{D5CDD505-2E9C-101B-9397-08002B2CF9AE}" pid="880" name="T27?L4.1.1.1">
    <vt:lpwstr>Ставка на содержание электросетей (за мощность)</vt:lpwstr>
  </property>
  <property fmtid="{D5CDD505-2E9C-101B-9397-08002B2CF9AE}" pid="881" name="T27?L4.1.2">
    <vt:lpwstr>Ставка по оплате потерь</vt:lpwstr>
  </property>
  <property fmtid="{D5CDD505-2E9C-101B-9397-08002B2CF9AE}" pid="882" name="T27?L4.2">
    <vt:lpwstr>Услуги РАО "ЕЭС России",ФСК, СО ЦДУ, ЗАО "ЦРР ФОРЭМ", НП "АТС"</vt:lpwstr>
  </property>
  <property fmtid="{D5CDD505-2E9C-101B-9397-08002B2CF9AE}" pid="883" name="T27?L5">
    <vt:lpwstr>Средний одноставочный тариф</vt:lpwstr>
  </property>
  <property fmtid="{D5CDD505-2E9C-101B-9397-08002B2CF9AE}" pid="884" name="T27?L5.1">
    <vt:lpwstr>Плата за мощность</vt:lpwstr>
  </property>
  <property fmtid="{D5CDD505-2E9C-101B-9397-08002B2CF9AE}" pid="885" name="T27?L5.2">
    <vt:lpwstr>Плата за энергию</vt:lpwstr>
  </property>
  <property fmtid="{D5CDD505-2E9C-101B-9397-08002B2CF9AE}" pid="886" name="T27?L6">
    <vt:lpwstr>Товарная продукция, всего</vt:lpwstr>
  </property>
  <property fmtid="{D5CDD505-2E9C-101B-9397-08002B2CF9AE}" pid="887" name="T27?L6.1">
    <vt:lpwstr>Сумма платы за электроэнергию (мощность)</vt:lpwstr>
  </property>
  <property fmtid="{D5CDD505-2E9C-101B-9397-08002B2CF9AE}" pid="888" name="T27?L6.2">
    <vt:lpwstr>Сумма платы за услуги</vt:lpwstr>
  </property>
  <property fmtid="{D5CDD505-2E9C-101B-9397-08002B2CF9AE}" pid="889" name="T27?L6.2.1">
    <vt:lpwstr>Сумма в оплату за потери электроэнегрии в сети</vt:lpwstr>
  </property>
  <property fmtid="{D5CDD505-2E9C-101B-9397-08002B2CF9AE}" pid="890" name="T27?L6.3.1">
    <vt:lpwstr>Сумма оплаты за мощность (п. 6)</vt:lpwstr>
  </property>
  <property fmtid="{D5CDD505-2E9C-101B-9397-08002B2CF9AE}" pid="891" name="T27?L6.3.2">
    <vt:lpwstr>Сумма оплаты за электроэнергию (п. 6)</vt:lpwstr>
  </property>
  <property fmtid="{D5CDD505-2E9C-101B-9397-08002B2CF9AE}" pid="892" name="T28?L3">
    <vt:lpwstr>Энергия</vt:lpwstr>
  </property>
  <property fmtid="{D5CDD505-2E9C-101B-9397-08002B2CF9AE}" pid="893" name="T28?L4">
    <vt:lpwstr>Число часов использ. максим. Мощности</vt:lpwstr>
  </property>
  <property fmtid="{D5CDD505-2E9C-101B-9397-08002B2CF9AE}" pid="894" name="T28?L5">
    <vt:lpwstr>Ставка за мощность</vt:lpwstr>
  </property>
  <property fmtid="{D5CDD505-2E9C-101B-9397-08002B2CF9AE}" pid="895" name="T28?L6">
    <vt:lpwstr>Ставка за энергию</vt:lpwstr>
  </property>
  <property fmtid="{D5CDD505-2E9C-101B-9397-08002B2CF9AE}" pid="896" name="T28?L7">
    <vt:lpwstr>Одноставочный тариф</vt:lpwstr>
  </property>
  <property fmtid="{D5CDD505-2E9C-101B-9397-08002B2CF9AE}" pid="897" name="T28?L8">
    <vt:lpwstr>Сумма реализации</vt:lpwstr>
  </property>
  <property fmtid="{D5CDD505-2E9C-101B-9397-08002B2CF9AE}" pid="898" name="T28.1?L1">
    <vt:lpwstr>Общая составляющая постоянных затрат и прибыли энергоснабжающей организации</vt:lpwstr>
  </property>
  <property fmtid="{D5CDD505-2E9C-101B-9397-08002B2CF9AE}" pid="899" name="T28.1?L2">
    <vt:lpwstr>Средняя за период регулирования тепловая нагрузка (в виде пара и горячей воды) всех потребителей</vt:lpwstr>
  </property>
  <property fmtid="{D5CDD505-2E9C-101B-9397-08002B2CF9AE}" pid="900" name="T28.1?L3">
    <vt:lpwstr>Общая ставка платы за тепловую мощность </vt:lpwstr>
  </property>
  <property fmtid="{D5CDD505-2E9C-101B-9397-08002B2CF9AE}" pid="901" name="T28.2?L0.1">
    <vt:lpwstr>Относительный удельный расход топлива на тепловую энергию по категориям теплоносителя</vt:lpwstr>
  </property>
  <property fmtid="{D5CDD505-2E9C-101B-9397-08002B2CF9AE}" pid="902" name="T28.2?L1">
    <vt:lpwstr>Приведённый удельный расход топлива на 1 Гкал теплоэнергии, отпущеной с коллекторов ТЭС </vt:lpwstr>
  </property>
  <property fmtid="{D5CDD505-2E9C-101B-9397-08002B2CF9AE}" pid="903" name="T28.2?L2">
    <vt:lpwstr>Тарифные ставки за энергию для потребителей пара </vt:lpwstr>
  </property>
  <property fmtid="{D5CDD505-2E9C-101B-9397-08002B2CF9AE}" pid="904" name="T28.2?L3">
    <vt:lpwstr>Тарифная ставка за энергию для потребителей горячей воды с коллекторов ТЭС</vt:lpwstr>
  </property>
  <property fmtid="{D5CDD505-2E9C-101B-9397-08002B2CF9AE}" pid="905" name="T28.2?L4">
    <vt:lpwstr>Удельный расход топлива на 1 Гкал теплоэнергии, отпущеной в виде горячей воды </vt:lpwstr>
  </property>
  <property fmtid="{D5CDD505-2E9C-101B-9397-08002B2CF9AE}" pid="906" name="T28.2?L5">
    <vt:lpwstr>Тарифные ставки за энергию для потребителей горячей воды </vt:lpwstr>
  </property>
  <property fmtid="{D5CDD505-2E9C-101B-9397-08002B2CF9AE}" pid="907" name="TP2.1?L5">
    <vt:lpwstr>Количество условных единиц (у) на 100 км трассы ЛЭП</vt:lpwstr>
  </property>
  <property fmtid="{D5CDD505-2E9C-101B-9397-08002B2CF9AE}" pid="908" name="TP2.1?L6">
    <vt:lpwstr>Протяженность ЛЭП</vt:lpwstr>
  </property>
  <property fmtid="{D5CDD505-2E9C-101B-9397-08002B2CF9AE}" pid="909" name="TP2.1?L7">
    <vt:lpwstr>Объем условных единиц</vt:lpwstr>
  </property>
  <property fmtid="{D5CDD505-2E9C-101B-9397-08002B2CF9AE}" pid="910" name="TP2.2?L5">
    <vt:lpwstr>Количество условных единиц (у) на единицу измерения</vt:lpwstr>
  </property>
  <property fmtid="{D5CDD505-2E9C-101B-9397-08002B2CF9AE}" pid="911" name="TP2.2?L6">
    <vt:lpwstr>Количество единиц измерения</vt:lpwstr>
  </property>
  <property fmtid="{D5CDD505-2E9C-101B-9397-08002B2CF9AE}" pid="912" name="TP2.2?L7">
    <vt:lpwstr>Объем условных единиц</vt:lpwstr>
  </property>
  <property fmtid="{D5CDD505-2E9C-101B-9397-08002B2CF9AE}" pid="913" name="T29?L10">
    <vt:lpwstr>Тарифы на электроэнергию, поставляемую потребителям ЭСО по зонам суток</vt:lpwstr>
  </property>
  <property fmtid="{D5CDD505-2E9C-101B-9397-08002B2CF9AE}" pid="914" name="T29?L4">
    <vt:lpwstr>Тариф покупки электрической энергии потребителями</vt:lpwstr>
  </property>
  <property fmtid="{D5CDD505-2E9C-101B-9397-08002B2CF9AE}" pid="915" name="T29?L5">
    <vt:lpwstr>Плата за услуги, оказываемые на ФОРЭМ (услуги РАО "ЕЭС России",ФСК, СО ЦДУ)</vt:lpwstr>
  </property>
  <property fmtid="{D5CDD505-2E9C-101B-9397-08002B2CF9AE}" pid="916" name="T29?L6">
    <vt:lpwstr>Тарифы на электроэнергию, поставляемую потребителям ЭСО</vt:lpwstr>
  </property>
  <property fmtid="{D5CDD505-2E9C-101B-9397-08002B2CF9AE}" pid="917" name="T28.3?L1">
    <vt:lpwstr>Объем полезного отпуска</vt:lpwstr>
  </property>
  <property fmtid="{D5CDD505-2E9C-101B-9397-08002B2CF9AE}" pid="918" name="T28.3?L2">
    <vt:lpwstr>Расчетная мощность</vt:lpwstr>
  </property>
  <property fmtid="{D5CDD505-2E9C-101B-9397-08002B2CF9AE}" pid="919" name="T28.3?L3">
    <vt:lpwstr>Тариф на покупку тепловой энергии</vt:lpwstr>
  </property>
  <property fmtid="{D5CDD505-2E9C-101B-9397-08002B2CF9AE}" pid="920" name="T28.3?L3.1">
    <vt:lpwstr>Тариф на покупку тепловой энергии: Ставка за мощность</vt:lpwstr>
  </property>
  <property fmtid="{D5CDD505-2E9C-101B-9397-08002B2CF9AE}" pid="921" name="T28.3?L3.2">
    <vt:lpwstr>Тариф на покупку тепловой энергии: Ставка за энергию</vt:lpwstr>
  </property>
  <property fmtid="{D5CDD505-2E9C-101B-9397-08002B2CF9AE}" pid="922" name="T28.3?L4">
    <vt:lpwstr>Плата за услуги по передаче тепловой энергии</vt:lpwstr>
  </property>
  <property fmtid="{D5CDD505-2E9C-101B-9397-08002B2CF9AE}" pid="923" name="T28.3?L4.1">
    <vt:lpwstr>Плата за услуги по передаче тепловой энергии: Ставка на содержание тепловых сетей</vt:lpwstr>
  </property>
  <property fmtid="{D5CDD505-2E9C-101B-9397-08002B2CF9AE}" pid="924" name="T28.3?L4.2">
    <vt:lpwstr>Плата за услуги по передаче тепловой энергии: Ставка по оплате потерь</vt:lpwstr>
  </property>
  <property fmtid="{D5CDD505-2E9C-101B-9397-08002B2CF9AE}" pid="925" name="T28.3?L5">
    <vt:lpwstr>Средний одноставочный тариф</vt:lpwstr>
  </property>
  <property fmtid="{D5CDD505-2E9C-101B-9397-08002B2CF9AE}" pid="926" name="T28.3?L6">
    <vt:lpwstr>Товарная продукция всего</vt:lpwstr>
  </property>
  <property fmtid="{D5CDD505-2E9C-101B-9397-08002B2CF9AE}" pid="927" name="T28.3?L6.1">
    <vt:lpwstr>Сумма от реализации тепловой энергии</vt:lpwstr>
  </property>
  <property fmtid="{D5CDD505-2E9C-101B-9397-08002B2CF9AE}" pid="928" name="T28.3?L6.2">
    <vt:lpwstr>Сумма от реализации услуг</vt:lpwstr>
  </property>
  <property fmtid="{D5CDD505-2E9C-101B-9397-08002B2CF9AE}" pid="929" name="entityid">
    <vt:lpwstr>123456</vt:lpwstr>
  </property>
  <property fmtid="{D5CDD505-2E9C-101B-9397-08002B2CF9AE}" pid="930" name="T21.3?L8.ИТОГО">
    <vt:lpwstr>Прибыль от реализации услуг по передаче электрической энергии, всего</vt:lpwstr>
  </property>
  <property fmtid="{D5CDD505-2E9C-101B-9397-08002B2CF9AE}" pid="931" name="T21.3?L8.1">
    <vt:lpwstr>Прибыль от товарной продукции по уровням напряжения</vt:lpwstr>
  </property>
  <property fmtid="{D5CDD505-2E9C-101B-9397-08002B2CF9AE}" pid="932" name="T21.3?L8.x">
    <vt:lpwstr>Прибыль от товарной продукции по уровням напряжения</vt:lpwstr>
  </property>
  <property fmtid="{D5CDD505-2E9C-101B-9397-08002B2CF9AE}" pid="933" name="Status">
    <vt:lpwstr>2</vt:lpwstr>
  </property>
  <property fmtid="{D5CDD505-2E9C-101B-9397-08002B2CF9AE}" pid="934" name="T22?L1.1">
    <vt:lpwstr>Условно-переменные затраты электростанций ЭСО - всего</vt:lpwstr>
  </property>
  <property fmtid="{D5CDD505-2E9C-101B-9397-08002B2CF9AE}" pid="935" name="T22?L1.1.x">
    <vt:lpwstr>Условно-переменные затраты электростанций ЭСО</vt:lpwstr>
  </property>
  <property fmtid="{D5CDD505-2E9C-101B-9397-08002B2CF9AE}" pid="936" name="T22?L1.2">
    <vt:lpwstr>Условно-переменные затраты на электроэнергию с оптового рынка</vt:lpwstr>
  </property>
  <property fmtid="{D5CDD505-2E9C-101B-9397-08002B2CF9AE}" pid="937" name="T22?L1.3">
    <vt:lpwstr>Условно-переменные затраты на электроэнергию от блокстанций</vt:lpwstr>
  </property>
  <property fmtid="{D5CDD505-2E9C-101B-9397-08002B2CF9AE}" pid="938" name="T22?L1.3.x">
    <vt:lpwstr>Условно-переменные затраты на электроэнергию от сторонних поставщиков</vt:lpwstr>
  </property>
  <property fmtid="{D5CDD505-2E9C-101B-9397-08002B2CF9AE}" pid="939" name="T22?L2.1">
    <vt:lpwstr>Условно-постоянные расходы - электростанции ЭСО - всего</vt:lpwstr>
  </property>
  <property fmtid="{D5CDD505-2E9C-101B-9397-08002B2CF9AE}" pid="940" name="T22?L2.1.x">
    <vt:lpwstr>Условно-постоянные расходы - электростанции ЭСО</vt:lpwstr>
  </property>
  <property fmtid="{D5CDD505-2E9C-101B-9397-08002B2CF9AE}" pid="941" name="T22?L2.2">
    <vt:lpwstr>Условно-постоянные расходы на электроэнергию с оптового рынка</vt:lpwstr>
  </property>
  <property fmtid="{D5CDD505-2E9C-101B-9397-08002B2CF9AE}" pid="942" name="T22?L2.3">
    <vt:lpwstr>Условно-постоянные расходы на электроэнергию от блокстанций</vt:lpwstr>
  </property>
  <property fmtid="{D5CDD505-2E9C-101B-9397-08002B2CF9AE}" pid="943" name="T22?L2.3.x">
    <vt:lpwstr>Условно-постоянные расходы на электроэнергию от сторонних поставщиков</vt:lpwstr>
  </property>
  <property fmtid="{D5CDD505-2E9C-101B-9397-08002B2CF9AE}" pid="944" name="T22?L3.1">
    <vt:lpwstr>Затраты - электростанции ЭСО - всего</vt:lpwstr>
  </property>
  <property fmtid="{D5CDD505-2E9C-101B-9397-08002B2CF9AE}" pid="945" name="T22?L3.1.x">
    <vt:lpwstr>Затраты - электростанции ЭСО</vt:lpwstr>
  </property>
  <property fmtid="{D5CDD505-2E9C-101B-9397-08002B2CF9AE}" pid="946" name="T22?L3.2">
    <vt:lpwstr>Затраты на электроэнергию с оптового рынка</vt:lpwstr>
  </property>
  <property fmtid="{D5CDD505-2E9C-101B-9397-08002B2CF9AE}" pid="947" name="T22?L3.3">
    <vt:lpwstr>Затраты на электроэнергию от блокстанций</vt:lpwstr>
  </property>
  <property fmtid="{D5CDD505-2E9C-101B-9397-08002B2CF9AE}" pid="948" name="T22?L3.3.x">
    <vt:lpwstr>Затраты на электроэнергию от сторонних поставщиков</vt:lpwstr>
  </property>
  <property fmtid="{D5CDD505-2E9C-101B-9397-08002B2CF9AE}" pid="949" name="T22?L4.1">
    <vt:lpwstr>Прибыль по электростациям ЭСО - всего</vt:lpwstr>
  </property>
  <property fmtid="{D5CDD505-2E9C-101B-9397-08002B2CF9AE}" pid="950" name="T22?L4.1.x">
    <vt:lpwstr>Прибыль по электростациям ЭСО</vt:lpwstr>
  </property>
  <property fmtid="{D5CDD505-2E9C-101B-9397-08002B2CF9AE}" pid="951" name="T22?L4.2">
    <vt:lpwstr>Прибыль на электроэнергию с оптового рынка</vt:lpwstr>
  </property>
  <property fmtid="{D5CDD505-2E9C-101B-9397-08002B2CF9AE}" pid="952" name="T22?L4.3">
    <vt:lpwstr>Прибыль на электроэнергию от блокстанций</vt:lpwstr>
  </property>
  <property fmtid="{D5CDD505-2E9C-101B-9397-08002B2CF9AE}" pid="953" name="T22?L4.3.x">
    <vt:lpwstr>Прибыль на электроэнергию от сторонних поставщиков</vt:lpwstr>
  </property>
  <property fmtid="{D5CDD505-2E9C-101B-9397-08002B2CF9AE}" pid="954" name="T22?L5.1">
    <vt:lpwstr>Рентабельность - электростанции ЭСО - всего</vt:lpwstr>
  </property>
  <property fmtid="{D5CDD505-2E9C-101B-9397-08002B2CF9AE}" pid="955" name="T22?L5.1.x">
    <vt:lpwstr>Рентабельность - электростанции ЭСО</vt:lpwstr>
  </property>
  <property fmtid="{D5CDD505-2E9C-101B-9397-08002B2CF9AE}" pid="956" name="T22?L5.2">
    <vt:lpwstr>Рентабельность - электроэнергия с оптового рынка</vt:lpwstr>
  </property>
  <property fmtid="{D5CDD505-2E9C-101B-9397-08002B2CF9AE}" pid="957" name="T22?L5.3">
    <vt:lpwstr>Рентабельность - электроэнергия от блокстанций</vt:lpwstr>
  </property>
  <property fmtid="{D5CDD505-2E9C-101B-9397-08002B2CF9AE}" pid="958" name="T22?L5.3.x">
    <vt:lpwstr>Рентабельность - электроэнергия от сторонних поставщиков</vt:lpwstr>
  </property>
  <property fmtid="{D5CDD505-2E9C-101B-9397-08002B2CF9AE}" pid="959" name="T22?L6.1">
    <vt:lpwstr>Необходимая валовая выручка - электростанции ЭСО - всего</vt:lpwstr>
  </property>
  <property fmtid="{D5CDD505-2E9C-101B-9397-08002B2CF9AE}" pid="960" name="T22?L6.1.x">
    <vt:lpwstr>Необходимая валовая выручка - электростанции ЭСО</vt:lpwstr>
  </property>
  <property fmtid="{D5CDD505-2E9C-101B-9397-08002B2CF9AE}" pid="961" name="T22?L6.2">
    <vt:lpwstr>Необходимая валовая выручка - электроэнергия с оптового рынка</vt:lpwstr>
  </property>
  <property fmtid="{D5CDD505-2E9C-101B-9397-08002B2CF9AE}" pid="962" name="T22?L6.3">
    <vt:lpwstr>Необходимая валовая выручка - электроэнергия от блокстанций</vt:lpwstr>
  </property>
  <property fmtid="{D5CDD505-2E9C-101B-9397-08002B2CF9AE}" pid="963" name="T22?L6.3.x">
    <vt:lpwstr>Необходимая валовая выручка - электроэнергия от сторонних поставщиков</vt:lpwstr>
  </property>
  <property fmtid="{D5CDD505-2E9C-101B-9397-08002B2CF9AE}" pid="964" name="T22?L7.1">
    <vt:lpwstr>Установленная (заявленная) мощность - электростанции ЭСО - всего</vt:lpwstr>
  </property>
  <property fmtid="{D5CDD505-2E9C-101B-9397-08002B2CF9AE}" pid="965" name="T22?L7.1.x">
    <vt:lpwstr>Установленная (заявленная) мощность - электростанции ЭСО</vt:lpwstr>
  </property>
  <property fmtid="{D5CDD505-2E9C-101B-9397-08002B2CF9AE}" pid="966" name="T22?L7.2">
    <vt:lpwstr>Установленная (заявленная) мощность с оптового рынка</vt:lpwstr>
  </property>
  <property fmtid="{D5CDD505-2E9C-101B-9397-08002B2CF9AE}" pid="967" name="T22?L7.3">
    <vt:lpwstr>Установленная (заявленная) мощность - блокстанции</vt:lpwstr>
  </property>
  <property fmtid="{D5CDD505-2E9C-101B-9397-08002B2CF9AE}" pid="968" name="T22?L7.3.x">
    <vt:lpwstr>Установленная (заявленная) мощность - сторонние поставщики</vt:lpwstr>
  </property>
  <property fmtid="{D5CDD505-2E9C-101B-9397-08002B2CF9AE}" pid="969" name="T22?L8.1">
    <vt:lpwstr>Отпуск энергии - электростанции ЭСО - всего</vt:lpwstr>
  </property>
  <property fmtid="{D5CDD505-2E9C-101B-9397-08002B2CF9AE}" pid="970" name="T22?L8.1.x">
    <vt:lpwstr>Отпуск энергии - электростанции ЭСО</vt:lpwstr>
  </property>
  <property fmtid="{D5CDD505-2E9C-101B-9397-08002B2CF9AE}" pid="971" name="T22?L8.2">
    <vt:lpwstr>Отпуск энергии, полученной с оптового рынка</vt:lpwstr>
  </property>
  <property fmtid="{D5CDD505-2E9C-101B-9397-08002B2CF9AE}" pid="972" name="T22?L8.3">
    <vt:lpwstr>Отпуск энергии, полученной от блокстанций</vt:lpwstr>
  </property>
  <property fmtid="{D5CDD505-2E9C-101B-9397-08002B2CF9AE}" pid="973" name="T22?L8.3.x">
    <vt:lpwstr>Отпуск энергии, полученной от сторонних поставщиков</vt:lpwstr>
  </property>
  <property fmtid="{D5CDD505-2E9C-101B-9397-08002B2CF9AE}" pid="974" name="T22?L9.1">
    <vt:lpwstr>Средний одноставочный тариф продажи - электростанции ЭСО - всего</vt:lpwstr>
  </property>
  <property fmtid="{D5CDD505-2E9C-101B-9397-08002B2CF9AE}" pid="975" name="T22?L9.1.x">
    <vt:lpwstr>Средний одноставочный тариф продажи - электростанции ЭСО</vt:lpwstr>
  </property>
  <property fmtid="{D5CDD505-2E9C-101B-9397-08002B2CF9AE}" pid="976" name="T22?L9.2">
    <vt:lpwstr>Средний одноставочный тариф продажи - c оптового рынка</vt:lpwstr>
  </property>
  <property fmtid="{D5CDD505-2E9C-101B-9397-08002B2CF9AE}" pid="977" name="T22?L9.3">
    <vt:lpwstr>Средний одноставочный тариф продажи - от блокстанций</vt:lpwstr>
  </property>
  <property fmtid="{D5CDD505-2E9C-101B-9397-08002B2CF9AE}" pid="978" name="T22?L10.1">
    <vt:lpwstr>Ставка за мощность (в год) - электростанции ЭСО - в среднем</vt:lpwstr>
  </property>
  <property fmtid="{D5CDD505-2E9C-101B-9397-08002B2CF9AE}" pid="979" name="T22?L10.1.x">
    <vt:lpwstr>Ставка за мощность (в год) - электростанции ЭСО</vt:lpwstr>
  </property>
  <property fmtid="{D5CDD505-2E9C-101B-9397-08002B2CF9AE}" pid="980" name="T22?L10.2">
    <vt:lpwstr>Ставка за мощность (в год) - с оптового рынка</vt:lpwstr>
  </property>
  <property fmtid="{D5CDD505-2E9C-101B-9397-08002B2CF9AE}" pid="981" name="T22?L10.3">
    <vt:lpwstr>Ставка за мощность (в год) - от блокстанций</vt:lpwstr>
  </property>
  <property fmtid="{D5CDD505-2E9C-101B-9397-08002B2CF9AE}" pid="982" name="T22?L10.3.x">
    <vt:lpwstr>Ставка за мощность (в год) - от сторонних поставщиков</vt:lpwstr>
  </property>
  <property fmtid="{D5CDD505-2E9C-101B-9397-08002B2CF9AE}" pid="983" name="T22?L11.1">
    <vt:lpwstr>Ставка за энергию - электростанции ЭСО - в среднем</vt:lpwstr>
  </property>
  <property fmtid="{D5CDD505-2E9C-101B-9397-08002B2CF9AE}" pid="984" name="T22?L11.1.x">
    <vt:lpwstr>Ставка за энергию - электростанции ЭСО</vt:lpwstr>
  </property>
  <property fmtid="{D5CDD505-2E9C-101B-9397-08002B2CF9AE}" pid="985" name="T22?L11.2">
    <vt:lpwstr>Ставка за энергию - с оптового рынка</vt:lpwstr>
  </property>
  <property fmtid="{D5CDD505-2E9C-101B-9397-08002B2CF9AE}" pid="986" name="T22?L11.3">
    <vt:lpwstr>Ставка за энергию - от блокстанций</vt:lpwstr>
  </property>
  <property fmtid="{D5CDD505-2E9C-101B-9397-08002B2CF9AE}" pid="987" name="T22?L11.3.x">
    <vt:lpwstr>Ставка за энергию - от сторонних поставщиков</vt:lpwstr>
  </property>
  <property fmtid="{D5CDD505-2E9C-101B-9397-08002B2CF9AE}" pid="988" name="T22?L9.3.x">
    <vt:lpwstr>Средний одноставочный тариф продажи - от сторонних поставщиков</vt:lpwstr>
  </property>
  <property fmtid="{D5CDD505-2E9C-101B-9397-08002B2CF9AE}" pid="989" name="T1.1?L1.1">
    <vt:lpwstr>Установленная мощность ТЭС ПЭ, всего</vt:lpwstr>
  </property>
  <property fmtid="{D5CDD505-2E9C-101B-9397-08002B2CF9AE}" pid="990" name="T1.1?L1.1.x">
    <vt:lpwstr>Установленная мощность ТЭС ПЭ, по ТЭС</vt:lpwstr>
  </property>
  <property fmtid="{D5CDD505-2E9C-101B-9397-08002B2CF9AE}" pid="991" name="T1.1?L1.2">
    <vt:lpwstr>Установленная мощность ГЭС ПЭ, всего</vt:lpwstr>
  </property>
  <property fmtid="{D5CDD505-2E9C-101B-9397-08002B2CF9AE}" pid="992" name="T1.1?L1.2.x">
    <vt:lpwstr>Установленная мощность ГЭС ПЭ, по ГЭС</vt:lpwstr>
  </property>
  <property fmtid="{D5CDD505-2E9C-101B-9397-08002B2CF9AE}" pid="993" name="T1.2?L1.3.1">
    <vt:lpwstr>Поступление мощности в сеть ЭСО c оптового рынка для собственных потребителей ЭСО</vt:lpwstr>
  </property>
  <property fmtid="{D5CDD505-2E9C-101B-9397-08002B2CF9AE}" pid="994" name="T1.2?L1.3.2">
    <vt:lpwstr>Поступление мощности в сеть ЭСО c оптового рынка по прямым договорам в общую сеть</vt:lpwstr>
  </property>
  <property fmtid="{D5CDD505-2E9C-101B-9397-08002B2CF9AE}" pid="995" name="T1.2?L4.4">
    <vt:lpwstr>Полезный отпуск мощности ЭСО: передача мощности на оптовый рынок</vt:lpwstr>
  </property>
  <property fmtid="{D5CDD505-2E9C-101B-9397-08002B2CF9AE}" pid="996" name="T2.1?L1.1">
    <vt:lpwstr>Выработка электроэнергии на ТЭС, всего</vt:lpwstr>
  </property>
  <property fmtid="{D5CDD505-2E9C-101B-9397-08002B2CF9AE}" pid="997" name="T2.1?L1.1.1">
    <vt:lpwstr>Выработка электроэнергии на ТЭС, по ТЭС</vt:lpwstr>
  </property>
  <property fmtid="{D5CDD505-2E9C-101B-9397-08002B2CF9AE}" pid="998" name="T2.1?L1.2">
    <vt:lpwstr>Выработка электроэнергии на ГЭС, всего</vt:lpwstr>
  </property>
  <property fmtid="{D5CDD505-2E9C-101B-9397-08002B2CF9AE}" pid="999" name="T2.1?L1.2.1">
    <vt:lpwstr>Выработка электроэнергии на ГЭС, по ГЭС</vt:lpwstr>
  </property>
  <property fmtid="{D5CDD505-2E9C-101B-9397-08002B2CF9AE}" pid="1000" name="T2.1?L4.1">
    <vt:lpwstr>Отпуск электроэнергии с шин ТЭС, всего</vt:lpwstr>
  </property>
  <property fmtid="{D5CDD505-2E9C-101B-9397-08002B2CF9AE}" pid="1001" name="T2.1?L4.1.x">
    <vt:lpwstr>Отпуск электроэнергии с шин ТЭС, по ТЭС</vt:lpwstr>
  </property>
  <property fmtid="{D5CDD505-2E9C-101B-9397-08002B2CF9AE}" pid="1002" name="T2.1?L1.1.x">
    <vt:lpwstr>Выработка электроэнергии на ТЭС, по ТЭС</vt:lpwstr>
  </property>
  <property fmtid="{D5CDD505-2E9C-101B-9397-08002B2CF9AE}" pid="1003" name="T2.1?L1.2.x">
    <vt:lpwstr>Выработка электроэнергии на ГЭС, по ГЭС</vt:lpwstr>
  </property>
  <property fmtid="{D5CDD505-2E9C-101B-9397-08002B2CF9AE}" pid="1004" name="T2.1?L4.2">
    <vt:lpwstr>Отпуск электроэнергии с шин ГЭС, всего</vt:lpwstr>
  </property>
  <property fmtid="{D5CDD505-2E9C-101B-9397-08002B2CF9AE}" pid="1005" name="T2.1?L4.2.x">
    <vt:lpwstr>Отпуск электроэнергии с шин ГЭС, по ГЭС</vt:lpwstr>
  </property>
  <property fmtid="{D5CDD505-2E9C-101B-9397-08002B2CF9AE}" pid="1006" name="T2.1?L7.3">
    <vt:lpwstr>Полезный отпуск ПЭ, по прямым договорам в общую сеть</vt:lpwstr>
  </property>
  <property fmtid="{D5CDD505-2E9C-101B-9397-08002B2CF9AE}" pid="1007" name="T2.1?L7.1.x">
    <vt:lpwstr>Полезный отпуск ТЭС, по ТЭС</vt:lpwstr>
  </property>
  <property fmtid="{D5CDD505-2E9C-101B-9397-08002B2CF9AE}" pid="1008" name="T2.1?L7.2">
    <vt:lpwstr>Полезный отпуск ГЭС, всего</vt:lpwstr>
  </property>
  <property fmtid="{D5CDD505-2E9C-101B-9397-08002B2CF9AE}" pid="1009" name="T2.1?L7.2.x">
    <vt:lpwstr>Полезный отпуск ГЭС, по ГЭС</vt:lpwstr>
  </property>
  <property fmtid="{D5CDD505-2E9C-101B-9397-08002B2CF9AE}" pid="1010" name="T2.2?L2.1.1">
    <vt:lpwstr>Покупная электроэнергия с оптового рынка для собственных потребителей</vt:lpwstr>
  </property>
  <property fmtid="{D5CDD505-2E9C-101B-9397-08002B2CF9AE}" pid="1011" name="T2.2?L2.1.2">
    <vt:lpwstr>Покупная электроэнергия с оптового рынка по прямым договорам</vt:lpwstr>
  </property>
  <property fmtid="{D5CDD505-2E9C-101B-9397-08002B2CF9AE}" pid="1012" name="T7?L5.1">
    <vt:lpwstr>Полезный отпуск теплоэнергии по СЦТ</vt:lpwstr>
  </property>
  <property fmtid="{D5CDD505-2E9C-101B-9397-08002B2CF9AE}" pid="1013" name="T16?item_ext?ПТЭ">
    <vt:lpwstr>передача тепловой энергии</vt:lpwstr>
  </property>
  <property fmtid="{D5CDD505-2E9C-101B-9397-08002B2CF9AE}" pid="1014" name="T16?item_ext?ПЭ">
    <vt:lpwstr>передача электроэнергии</vt:lpwstr>
  </property>
  <property fmtid="{D5CDD505-2E9C-101B-9397-08002B2CF9AE}" pid="1015" name="T16?item_ext?ТЭ">
    <vt:lpwstr>производство тепловой энергии</vt:lpwstr>
  </property>
  <property fmtid="{D5CDD505-2E9C-101B-9397-08002B2CF9AE}" pid="1016" name="T16?item_ext?ЭЭ">
    <vt:lpwstr>производство электроэнергии</vt:lpwstr>
  </property>
  <property fmtid="{D5CDD505-2E9C-101B-9397-08002B2CF9AE}" pid="1017" name="T16?item_ext?ВСЕГО">
    <vt:lpwstr>всего</vt:lpwstr>
  </property>
  <property fmtid="{D5CDD505-2E9C-101B-9397-08002B2CF9AE}" pid="1018" name="T16?L2.6">
    <vt:lpwstr>Среднемесячная тарифная ставка </vt:lpwstr>
  </property>
  <property fmtid="{D5CDD505-2E9C-101B-9397-08002B2CF9AE}" pid="1019" name="T16?L2.11.1">
    <vt:lpwstr>Выплаты по  районному коэффициенту и северные надбавки, процент выплат</vt:lpwstr>
  </property>
  <property fmtid="{D5CDD505-2E9C-101B-9397-08002B2CF9AE}" pid="1020" name="T16?L2.11.2">
    <vt:lpwstr>Выплаты по  районному коэффициенту и северные надбавки, сумма выплат</vt:lpwstr>
  </property>
  <property fmtid="{D5CDD505-2E9C-101B-9397-08002B2CF9AE}" pid="1021" name="T16?L2.12">
    <vt:lpwstr>Итого среднемесячная оплата труда на 1 работника                         </vt:lpwstr>
  </property>
  <property fmtid="{D5CDD505-2E9C-101B-9397-08002B2CF9AE}" pid="1022" name="T16?L3.1">
    <vt:lpwstr>Льготный проезд к месту отдыха</vt:lpwstr>
  </property>
  <property fmtid="{D5CDD505-2E9C-101B-9397-08002B2CF9AE}" pid="1023" name="T16?L3.2">
    <vt:lpwstr>По постановлению от 3.11.94г.№1206 </vt:lpwstr>
  </property>
  <property fmtid="{D5CDD505-2E9C-101B-9397-08002B2CF9AE}" pid="1024" name="T16?L3.3">
    <vt:lpwstr>Итого средства на оплату труда ППП </vt:lpwstr>
  </property>
  <property fmtid="{D5CDD505-2E9C-101B-9397-08002B2CF9AE}" pid="1025" name="T16?L5.1">
    <vt:lpwstr>Численность всего, принятая для расчета (базовый период - фактическая)</vt:lpwstr>
  </property>
  <property fmtid="{D5CDD505-2E9C-101B-9397-08002B2CF9AE}" pid="1026" name="T16?L5.2">
    <vt:lpwstr>Денежные выплаты на 1 работника</vt:lpwstr>
  </property>
  <property fmtid="{D5CDD505-2E9C-101B-9397-08002B2CF9AE}" pid="1027" name="T16?L5.3">
    <vt:lpwstr>Итого по денежным выплатам</vt:lpwstr>
  </property>
  <property fmtid="{D5CDD505-2E9C-101B-9397-08002B2CF9AE}" pid="1028" name="T20.1?item_ext?ЭЭ">
    <vt:lpwstr>производство электроэнергии</vt:lpwstr>
  </property>
  <property fmtid="{D5CDD505-2E9C-101B-9397-08002B2CF9AE}" pid="1029" name="T20.1?item_ext?ТЭ">
    <vt:lpwstr>производство тепловой энергии</vt:lpwstr>
  </property>
  <property fmtid="{D5CDD505-2E9C-101B-9397-08002B2CF9AE}" pid="1030" name="T20.1?item_ext?ПЭ">
    <vt:lpwstr>передача электроэнергии</vt:lpwstr>
  </property>
  <property fmtid="{D5CDD505-2E9C-101B-9397-08002B2CF9AE}" pid="1031" name="T20.1?item_ext?ПТЭ">
    <vt:lpwstr>передача тепловой энергии</vt:lpwstr>
  </property>
  <property fmtid="{D5CDD505-2E9C-101B-9397-08002B2CF9AE}" pid="1032" name="T20.1?item_ext?ВСЕГО">
    <vt:lpwstr>всего</vt:lpwstr>
  </property>
  <property fmtid="{D5CDD505-2E9C-101B-9397-08002B2CF9AE}" pid="1033" name="T18.2?L10.x">
    <vt:lpwstr>Итого производственные расходы  по уровням напряжения</vt:lpwstr>
  </property>
  <property fmtid="{D5CDD505-2E9C-101B-9397-08002B2CF9AE}" pid="1034" name="T19.2?L15.1">
    <vt:lpwstr>Производственные расходы водяных тепловых сетей</vt:lpwstr>
  </property>
  <property fmtid="{D5CDD505-2E9C-101B-9397-08002B2CF9AE}" pid="1035" name="T19.2?L15.2">
    <vt:lpwstr>Производственные расходы паровых тепловых сетей</vt:lpwstr>
  </property>
  <property fmtid="{D5CDD505-2E9C-101B-9397-08002B2CF9AE}" pid="1036" name="T21.4?L8.1">
    <vt:lpwstr>Прибыль от передачи тепловой энергии по водяным сетям</vt:lpwstr>
  </property>
  <property fmtid="{D5CDD505-2E9C-101B-9397-08002B2CF9AE}" pid="1037" name="T21.4?L8.2">
    <vt:lpwstr>Прибыль от передачи тепловой энергии по паровым сетям</vt:lpwstr>
  </property>
  <property fmtid="{D5CDD505-2E9C-101B-9397-08002B2CF9AE}" pid="1038" name="T15?item_ext?РЕГ">
    <vt:lpwstr>всего по регулируемой деятельности</vt:lpwstr>
  </property>
  <property fmtid="{D5CDD505-2E9C-101B-9397-08002B2CF9AE}" pid="1039" name="T15?item_ext?ВСЕГО">
    <vt:lpwstr>всего</vt:lpwstr>
  </property>
  <property fmtid="{D5CDD505-2E9C-101B-9397-08002B2CF9AE}" pid="1040" name="T15?item_ext?ПРОЧЕЕ">
    <vt:lpwstr>прочие виды продукции (услуг)</vt:lpwstr>
  </property>
  <property fmtid="{D5CDD505-2E9C-101B-9397-08002B2CF9AE}" pid="1041" name="T15?item_ext?ПТЭ">
    <vt:lpwstr>передача тепловой энергии</vt:lpwstr>
  </property>
  <property fmtid="{D5CDD505-2E9C-101B-9397-08002B2CF9AE}" pid="1042" name="T15?item_ext?ПЭ">
    <vt:lpwstr>передача электрической энергии</vt:lpwstr>
  </property>
  <property fmtid="{D5CDD505-2E9C-101B-9397-08002B2CF9AE}" pid="1043" name="T15?item_ext?ТЭ">
    <vt:lpwstr>производство тепловой энергии</vt:lpwstr>
  </property>
  <property fmtid="{D5CDD505-2E9C-101B-9397-08002B2CF9AE}" pid="1044" name="T15?item_ext?ЭЭ">
    <vt:lpwstr>производство электроэнергии</vt:lpwstr>
  </property>
  <property fmtid="{D5CDD505-2E9C-101B-9397-08002B2CF9AE}" pid="1045" name="T15?L9.2">
    <vt:lpwstr>Средства на страхование</vt:lpwstr>
  </property>
  <property fmtid="{D5CDD505-2E9C-101B-9397-08002B2CF9AE}" pid="1046" name="T17?item_ext?ВСЕГО">
    <vt:lpwstr>всего</vt:lpwstr>
  </property>
  <property fmtid="{D5CDD505-2E9C-101B-9397-08002B2CF9AE}" pid="1047" name="T17?item_ext?ПТЭ">
    <vt:lpwstr>передача тепловой энергии</vt:lpwstr>
  </property>
  <property fmtid="{D5CDD505-2E9C-101B-9397-08002B2CF9AE}" pid="1048" name="T17?item_ext?ПЭ">
    <vt:lpwstr>передача электроэнергии</vt:lpwstr>
  </property>
  <property fmtid="{D5CDD505-2E9C-101B-9397-08002B2CF9AE}" pid="1049" name="T17?item_ext?ЭЭ">
    <vt:lpwstr>производство электроэнергии</vt:lpwstr>
  </property>
  <property fmtid="{D5CDD505-2E9C-101B-9397-08002B2CF9AE}" pid="1050" name="T17?item_ext?ТЭ">
    <vt:lpwstr>производство тепловой энергии</vt:lpwstr>
  </property>
  <property fmtid="{D5CDD505-2E9C-101B-9397-08002B2CF9AE}" pid="1051" name="T20?item_ext?ЭЭ">
    <vt:lpwstr>производство электроэнергии</vt:lpwstr>
  </property>
  <property fmtid="{D5CDD505-2E9C-101B-9397-08002B2CF9AE}" pid="1052" name="T20?item_ext?ВСЕГО">
    <vt:lpwstr>всего</vt:lpwstr>
  </property>
  <property fmtid="{D5CDD505-2E9C-101B-9397-08002B2CF9AE}" pid="1053" name="T20?item_ext?ПТЭ">
    <vt:lpwstr>передача тепловой энергии</vt:lpwstr>
  </property>
  <property fmtid="{D5CDD505-2E9C-101B-9397-08002B2CF9AE}" pid="1054" name="T20?item_ext?ПЭ">
    <vt:lpwstr>передача электроэнергии</vt:lpwstr>
  </property>
  <property fmtid="{D5CDD505-2E9C-101B-9397-08002B2CF9AE}" pid="1055" name="T20?item_ext?ТЭ">
    <vt:lpwstr>производство тепловой энергии</vt:lpwstr>
  </property>
  <property fmtid="{D5CDD505-2E9C-101B-9397-08002B2CF9AE}" pid="1056" name="T22?L1.4">
    <vt:lpwstr>Условно-переменные затраты на электроэнергию от сторонних поставщиков - всего</vt:lpwstr>
  </property>
  <property fmtid="{D5CDD505-2E9C-101B-9397-08002B2CF9AE}" pid="1057" name="T22?L1.4.x">
    <vt:lpwstr>Условно-переменные затраты на электроэнергию от сторонних поставщиков</vt:lpwstr>
  </property>
  <property fmtid="{D5CDD505-2E9C-101B-9397-08002B2CF9AE}" pid="1058" name="T22?L10.4">
    <vt:lpwstr>Ставка за мощность (в год) - от сторонних поставщиков - в среднем</vt:lpwstr>
  </property>
  <property fmtid="{D5CDD505-2E9C-101B-9397-08002B2CF9AE}" pid="1059" name="T22?L10.4.x">
    <vt:lpwstr>Ставка за мощность (в год) - от сторонних поставщиков</vt:lpwstr>
  </property>
  <property fmtid="{D5CDD505-2E9C-101B-9397-08002B2CF9AE}" pid="1060" name="T22?L11.4">
    <vt:lpwstr>Ставка за энергию - от сторонних поставщиков - в среднем</vt:lpwstr>
  </property>
  <property fmtid="{D5CDD505-2E9C-101B-9397-08002B2CF9AE}" pid="1061" name="T22?L11.4.x">
    <vt:lpwstr>Ставка за энергию - от сторонних поставщиков</vt:lpwstr>
  </property>
  <property fmtid="{D5CDD505-2E9C-101B-9397-08002B2CF9AE}" pid="1062" name="T22?L2.4">
    <vt:lpwstr>Условно-постоянные расходы на электроэнергию от сторонних поставщиков - всего</vt:lpwstr>
  </property>
  <property fmtid="{D5CDD505-2E9C-101B-9397-08002B2CF9AE}" pid="1063" name="T22?L2.4.x">
    <vt:lpwstr>Условно-постоянные расходы на электроэнергию от сторонних поставщиков</vt:lpwstr>
  </property>
  <property fmtid="{D5CDD505-2E9C-101B-9397-08002B2CF9AE}" pid="1064" name="T22?L3.4">
    <vt:lpwstr>Затраты на электроэнергию от сторонних поставщиков - всего</vt:lpwstr>
  </property>
  <property fmtid="{D5CDD505-2E9C-101B-9397-08002B2CF9AE}" pid="1065" name="T22?L3.4.x">
    <vt:lpwstr>Затраты на электроэнергию от сторонних поставщиков</vt:lpwstr>
  </property>
  <property fmtid="{D5CDD505-2E9C-101B-9397-08002B2CF9AE}" pid="1066" name="T22?L4.4">
    <vt:lpwstr>Прибыль на электроэнергию от сторонних поставщиков - всего</vt:lpwstr>
  </property>
  <property fmtid="{D5CDD505-2E9C-101B-9397-08002B2CF9AE}" pid="1067" name="T22?L4.4.x">
    <vt:lpwstr>Прибыль на электроэнергию от сторонних поставщиков</vt:lpwstr>
  </property>
  <property fmtid="{D5CDD505-2E9C-101B-9397-08002B2CF9AE}" pid="1068" name="T22?L5.4.x">
    <vt:lpwstr>Рентабельность - электроэнергия от сторонних поставщиков</vt:lpwstr>
  </property>
  <property fmtid="{D5CDD505-2E9C-101B-9397-08002B2CF9AE}" pid="1069" name="T22?L5.4">
    <vt:lpwstr>Рентабельность - электроэнергия от сторонних поставщиков - всего</vt:lpwstr>
  </property>
  <property fmtid="{D5CDD505-2E9C-101B-9397-08002B2CF9AE}" pid="1070" name="T22?L6.4">
    <vt:lpwstr>Необходимая валовая выручка - электроэнергия от сторонних поставщиков - всего</vt:lpwstr>
  </property>
  <property fmtid="{D5CDD505-2E9C-101B-9397-08002B2CF9AE}" pid="1071" name="T22?L6.4.x">
    <vt:lpwstr>Необходимая валовая выручка - электроэнергия от сторонних поставщиков</vt:lpwstr>
  </property>
  <property fmtid="{D5CDD505-2E9C-101B-9397-08002B2CF9AE}" pid="1072" name="T22?L7.4.x">
    <vt:lpwstr>Установленная (заявленная) мощность - сторонние поставщики</vt:lpwstr>
  </property>
  <property fmtid="{D5CDD505-2E9C-101B-9397-08002B2CF9AE}" pid="1073" name="T22?L7.4">
    <vt:lpwstr>Установленная (заявленная) мощность - сторонние поставщики - всего</vt:lpwstr>
  </property>
  <property fmtid="{D5CDD505-2E9C-101B-9397-08002B2CF9AE}" pid="1074" name="T22?L8.4">
    <vt:lpwstr>Отпуск энергии, полученной от сторонних поставщиков - всего</vt:lpwstr>
  </property>
  <property fmtid="{D5CDD505-2E9C-101B-9397-08002B2CF9AE}" pid="1075" name="T22?L8.4.x">
    <vt:lpwstr>Отпуск энергии, полученной от сторонних поставщиков</vt:lpwstr>
  </property>
  <property fmtid="{D5CDD505-2E9C-101B-9397-08002B2CF9AE}" pid="1076" name="T22?L9.4">
    <vt:lpwstr>Средний одноставочный тариф продажи - от сторонних поставщиков - в среднем</vt:lpwstr>
  </property>
  <property fmtid="{D5CDD505-2E9C-101B-9397-08002B2CF9AE}" pid="1077" name="T22?L9.4.x">
    <vt:lpwstr>Средний одноставочный тариф продажи - от сторонних поставщиков</vt:lpwstr>
  </property>
  <property fmtid="{D5CDD505-2E9C-101B-9397-08002B2CF9AE}" pid="1078" name="T29?item_ext?1СТ">
    <vt:lpwstr>одноставочный тариф на энергию</vt:lpwstr>
  </property>
  <property fmtid="{D5CDD505-2E9C-101B-9397-08002B2CF9AE}" pid="1079" name="T29?item_ext?2СТ.М">
    <vt:lpwstr>двухставочный тариф - ставка за мощность</vt:lpwstr>
  </property>
  <property fmtid="{D5CDD505-2E9C-101B-9397-08002B2CF9AE}" pid="1080" name="T29?item_ext?2СТ.Э">
    <vt:lpwstr>двухставочный тариф - ставка за энергию</vt:lpwstr>
  </property>
  <property fmtid="{D5CDD505-2E9C-101B-9397-08002B2CF9AE}" pid="1081" name="T29?item_ext?1СТ.ДО7">
    <vt:lpwstr>Одноставочный тариф с числом часов от 6000 до 7000</vt:lpwstr>
  </property>
  <property fmtid="{D5CDD505-2E9C-101B-9397-08002B2CF9AE}" pid="1082" name="T29?item_ext?1СТ.ДО6">
    <vt:lpwstr>Одноставочный тариф с числом часов от 5000 до 6000</vt:lpwstr>
  </property>
  <property fmtid="{D5CDD505-2E9C-101B-9397-08002B2CF9AE}" pid="1083" name="T29?item_ext?1СТ.ДО5">
    <vt:lpwstr>Одноставочный тариф с числом часов от 4000 до 5000</vt:lpwstr>
  </property>
  <property fmtid="{D5CDD505-2E9C-101B-9397-08002B2CF9AE}" pid="1084" name="T29?item_ext?1СТ.ДО4">
    <vt:lpwstr>Одноставочный тариф с числом часов от 3000 до 4000</vt:lpwstr>
  </property>
  <property fmtid="{D5CDD505-2E9C-101B-9397-08002B2CF9AE}" pid="1085" name="T29?1СТ.ДО3">
    <vt:lpwstr>Одноставочный тариф с числом часов до 3000</vt:lpwstr>
  </property>
  <property fmtid="{D5CDD505-2E9C-101B-9397-08002B2CF9AE}" pid="1086" name="T29?item_ext?1СТ.ДО3">
    <vt:lpwstr>Одноставочный тариф с числом часов до 3000</vt:lpwstr>
  </property>
  <property fmtid="{D5CDD505-2E9C-101B-9397-08002B2CF9AE}" pid="1087" name="T7?L4.1">
    <vt:lpwstr>Потери теплоэнергии в сети ЭСО в процентах к отпуску в сеть</vt:lpwstr>
  </property>
  <property fmtid="{D5CDD505-2E9C-101B-9397-08002B2CF9AE}" pid="1088" name="T7?item_ext?ВСЕГО">
    <vt:lpwstr>всего</vt:lpwstr>
  </property>
  <property fmtid="{D5CDD505-2E9C-101B-9397-08002B2CF9AE}" pid="1089" name="T7?item_ext?КОТ">
    <vt:lpwstr>котельные</vt:lpwstr>
  </property>
  <property fmtid="{D5CDD505-2E9C-101B-9397-08002B2CF9AE}" pid="1090" name="T7?item_ext?ТЭС">
    <vt:lpwstr>ТЭС</vt:lpwstr>
  </property>
  <property fmtid="{D5CDD505-2E9C-101B-9397-08002B2CF9AE}" pid="1091" name="T7?item_ext?ЭБОЙЛ">
    <vt:lpwstr>электробойлерные</vt:lpwstr>
  </property>
  <property fmtid="{D5CDD505-2E9C-101B-9397-08002B2CF9AE}" pid="1092" name="T9?item_ext?ВСЕГО">
    <vt:lpwstr>всего</vt:lpwstr>
  </property>
  <property fmtid="{D5CDD505-2E9C-101B-9397-08002B2CF9AE}" pid="1093" name="T9?item_ext?КОТЕЛЬНЫЕ">
    <vt:lpwstr>котельные</vt:lpwstr>
  </property>
  <property fmtid="{D5CDD505-2E9C-101B-9397-08002B2CF9AE}" pid="1094" name="T9?item_ext?ТЭС">
    <vt:lpwstr>ТЭС</vt:lpwstr>
  </property>
  <property fmtid="{D5CDD505-2E9C-101B-9397-08002B2CF9AE}" pid="1095" name="T20.1?item_ext?ИТОГО">
    <vt:lpwstr>итого</vt:lpwstr>
  </property>
  <property fmtid="{D5CDD505-2E9C-101B-9397-08002B2CF9AE}" pid="1096" name="T20.1?item_ext?ИТОГО.ВСЕГО">
    <vt:lpwstr>итого - всего</vt:lpwstr>
  </property>
  <property fmtid="{D5CDD505-2E9C-101B-9397-08002B2CF9AE}" pid="1097" name="T20.1?item_ext?ПТЭ.ВСЕГО">
    <vt:lpwstr>передача тепловой энергии - всего</vt:lpwstr>
  </property>
  <property fmtid="{D5CDD505-2E9C-101B-9397-08002B2CF9AE}" pid="1098" name="T20.1?item_ext?ПЭ.ВСЕГО">
    <vt:lpwstr>передача электроэнергии - всего</vt:lpwstr>
  </property>
  <property fmtid="{D5CDD505-2E9C-101B-9397-08002B2CF9AE}" pid="1099" name="T20.1?item_ext?ТЭ.ВСЕГО">
    <vt:lpwstr>производство тепловой энергии - всего</vt:lpwstr>
  </property>
  <property fmtid="{D5CDD505-2E9C-101B-9397-08002B2CF9AE}" pid="1100" name="T20.1?item_ext?ЭЭ.ВСЕГО">
    <vt:lpwstr>производство электроэнергии - всего</vt:lpwstr>
  </property>
  <property fmtid="{D5CDD505-2E9C-101B-9397-08002B2CF9AE}" pid="1101" name="T9?item_ext?СЦТ">
    <vt:lpwstr>по СЦТ</vt:lpwstr>
  </property>
  <property fmtid="{D5CDD505-2E9C-101B-9397-08002B2CF9AE}" pid="1102" name="T11?item_ext?ВСЕГО">
    <vt:lpwstr>всего</vt:lpwstr>
  </property>
  <property fmtid="{D5CDD505-2E9C-101B-9397-08002B2CF9AE}" pid="1103" name="T11?item_ext?ИТОГО">
    <vt:lpwstr>итого</vt:lpwstr>
  </property>
  <property fmtid="{D5CDD505-2E9C-101B-9397-08002B2CF9AE}" pid="1104" name="T11?item_ext?СЦТ">
    <vt:lpwstr>по СЦТ</vt:lpwstr>
  </property>
  <property fmtid="{D5CDD505-2E9C-101B-9397-08002B2CF9AE}" pid="1105" name="T27?L4.1.1">
    <vt:lpwstr>Ставка на содержание электросетей</vt:lpwstr>
  </property>
  <property fmtid="{D5CDD505-2E9C-101B-9397-08002B2CF9AE}" pid="1106" name="T28.2?L0.2">
    <vt:lpwstr>Прибыль, относимая на производство тепла</vt:lpwstr>
  </property>
  <property fmtid="{D5CDD505-2E9C-101B-9397-08002B2CF9AE}" pid="1107" name="T28.2?L0.3">
    <vt:lpwstr>Полезный отпуск тепла в виде горячей воды и пара всех категорий</vt:lpwstr>
  </property>
  <property fmtid="{D5CDD505-2E9C-101B-9397-08002B2CF9AE}" pid="1108" name="T28.2?L1.1">
    <vt:lpwstr>Относительный удельный расход топлива на тепловую энергию по категориям теплоносителя</vt:lpwstr>
  </property>
  <property fmtid="{D5CDD505-2E9C-101B-9397-08002B2CF9AE}" pid="1109" name="keywords">
    <vt:lpwstr> </vt:lpwstr>
  </property>
  <property fmtid="{D5CDD505-2E9C-101B-9397-08002B2CF9AE}" pid="1110" name="Period">
    <vt:lpwstr>2007</vt:lpwstr>
  </property>
</Properties>
</file>